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Camera_Lens Data" sheetId="1" r:id="rId4"/>
    <sheet name="Panorma (Portrait Orientation)" sheetId="2" r:id="rId5"/>
    <sheet name="Panorama (Landscape Orientation" sheetId="3" r:id="rId6"/>
    <sheet name="Sensor Data" sheetId="4" r:id="rId7"/>
  </sheets>
</workbook>
</file>

<file path=xl/sharedStrings.xml><?xml version="1.0" encoding="utf-8"?>
<sst xmlns="http://schemas.openxmlformats.org/spreadsheetml/2006/main" uniqueCount="48">
  <si>
    <t>Table 1</t>
  </si>
  <si>
    <t>CAMERA DATA</t>
  </si>
  <si>
    <t>SENSOR SIZE</t>
  </si>
  <si>
    <t>u4/3</t>
  </si>
  <si>
    <t>SENSOR RESOLUTION</t>
  </si>
  <si>
    <t xml:space="preserve">      Horizontal</t>
  </si>
  <si>
    <t xml:space="preserve">      Vertical</t>
  </si>
  <si>
    <t>CROP FACTOR</t>
  </si>
  <si>
    <t>Table 2</t>
  </si>
  <si>
    <t>LENS DATA</t>
  </si>
  <si>
    <t>FOCAL LENGTH (mm)</t>
  </si>
  <si>
    <t>DIAGONAL FOV (deg)</t>
  </si>
  <si>
    <t>HORIZONTAL FOV (deg)</t>
  </si>
  <si>
    <t>VERTICAL FOV (deg)</t>
  </si>
  <si>
    <t>Table1</t>
  </si>
  <si>
    <t>Panorama Perameters</t>
  </si>
  <si>
    <t>Horizontal Frames</t>
  </si>
  <si>
    <t>Vertical Rows</t>
  </si>
  <si>
    <t>Number of Frames</t>
  </si>
  <si>
    <t>Step Size (Deg.)</t>
  </si>
  <si>
    <t>Print DPI</t>
  </si>
  <si>
    <t>Portrait Camera Orientation Panorama Results</t>
  </si>
  <si>
    <t>Image Overlap</t>
  </si>
  <si>
    <t>Field of View</t>
  </si>
  <si>
    <t>Image Size in Pixels</t>
  </si>
  <si>
    <t>Print Dimensions</t>
  </si>
  <si>
    <t>Horizontal Overlap (%)</t>
  </si>
  <si>
    <t>Vertical Overlap (%)</t>
  </si>
  <si>
    <t>Horizontal FOV (degrees)</t>
  </si>
  <si>
    <t>Vertical FOV (degrees)</t>
  </si>
  <si>
    <t>Panorama Horizontal Pixels</t>
  </si>
  <si>
    <t>Panorama Vertical Pixels</t>
  </si>
  <si>
    <t>Image Size (Mpixels)</t>
  </si>
  <si>
    <t>Aspect Ratio</t>
  </si>
  <si>
    <t>Print Width (inches)</t>
  </si>
  <si>
    <t>Print Height (inches)</t>
  </si>
  <si>
    <t>-</t>
  </si>
  <si>
    <t>Landscape Camera Orientation Panorama Results</t>
  </si>
  <si>
    <t>Sensor Type</t>
  </si>
  <si>
    <t>Width (mm)</t>
  </si>
  <si>
    <t>Height (mm)</t>
  </si>
  <si>
    <t>Crop Factor</t>
  </si>
  <si>
    <t>Diagonal (mm)</t>
  </si>
  <si>
    <t>Medium Format</t>
  </si>
  <si>
    <t>Full Frame</t>
  </si>
  <si>
    <t>Canon APS-H</t>
  </si>
  <si>
    <t>Other APS-C</t>
  </si>
  <si>
    <t>Canon APS-C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</si>
</sst>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"/>
    <numFmt numFmtId="60" formatCode="0.0%"/>
    <numFmt numFmtId="61" formatCode=".##&quot;:1&quot;"/>
  </numFmts>
  <fonts count="11">
    <font>
      <sz val="10"/>
      <color indexed="8"/>
      <name val="Helvetica Neue"/>
    </font>
    <font>
      <sz val="12"/>
      <color indexed="8"/>
      <name val="Helvetica Neue"/>
    </font>
    <font>
      <b val="1"/>
      <sz val="16"/>
      <color indexed="8"/>
      <name val="Helvetica Neue"/>
    </font>
    <font>
      <b val="1"/>
      <sz val="10"/>
      <color indexed="8"/>
      <name val="Helvetica Neue"/>
    </font>
    <font>
      <sz val="12"/>
      <color indexed="8"/>
      <name val="Calibri"/>
    </font>
    <font>
      <b val="1"/>
      <u val="single"/>
      <sz val="11"/>
      <color indexed="8"/>
      <name val="Helvetica Neue"/>
    </font>
    <font>
      <sz val="11"/>
      <color indexed="8"/>
      <name val="Helvetica Neue"/>
    </font>
    <font>
      <b val="1"/>
      <sz val="12"/>
      <color indexed="8"/>
      <name val="Helvetica Neue"/>
    </font>
    <font>
      <b val="1"/>
      <sz val="11"/>
      <color indexed="8"/>
      <name val="Helvetica Neue"/>
    </font>
    <font>
      <b val="1"/>
      <sz val="17"/>
      <color indexed="8"/>
      <name val="Helvetica Neue"/>
    </font>
    <font>
      <b val="1"/>
      <sz val="17"/>
      <color indexed="21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5"/>
      </bottom>
      <diagonal/>
    </border>
    <border>
      <left style="thin">
        <color indexed="10"/>
      </left>
      <right style="thick">
        <color indexed="15"/>
      </right>
      <top style="thin">
        <color indexed="11"/>
      </top>
      <bottom style="thin">
        <color indexed="10"/>
      </bottom>
      <diagonal/>
    </border>
    <border>
      <left style="thick">
        <color indexed="15"/>
      </left>
      <right style="thin">
        <color indexed="10"/>
      </right>
      <top style="thick">
        <color indexed="15"/>
      </top>
      <bottom style="thin">
        <color indexed="10"/>
      </bottom>
      <diagonal/>
    </border>
    <border>
      <left style="thin">
        <color indexed="10"/>
      </left>
      <right style="thick">
        <color indexed="15"/>
      </right>
      <top style="thick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5"/>
      </top>
      <bottom style="thin">
        <color indexed="10"/>
      </bottom>
      <diagonal/>
    </border>
    <border>
      <left style="thin">
        <color indexed="10"/>
      </left>
      <right style="thick">
        <color indexed="15"/>
      </right>
      <top style="thin">
        <color indexed="10"/>
      </top>
      <bottom style="thin">
        <color indexed="10"/>
      </bottom>
      <diagonal/>
    </border>
    <border>
      <left style="thick">
        <color indexed="15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5"/>
      </left>
      <right style="thin">
        <color indexed="10"/>
      </right>
      <top style="thin">
        <color indexed="10"/>
      </top>
      <bottom style="thick">
        <color indexed="15"/>
      </bottom>
      <diagonal/>
    </border>
    <border>
      <left style="thin">
        <color indexed="10"/>
      </left>
      <right style="thick">
        <color indexed="15"/>
      </right>
      <top style="thin">
        <color indexed="10"/>
      </top>
      <bottom style="thick">
        <color indexed="15"/>
      </bottom>
      <diagonal/>
    </border>
    <border>
      <left style="thin">
        <color indexed="10"/>
      </left>
      <right/>
      <top style="thick">
        <color indexed="15"/>
      </top>
      <bottom style="thin">
        <color indexed="10"/>
      </bottom>
      <diagonal/>
    </border>
    <border>
      <left/>
      <right style="thick">
        <color indexed="15"/>
      </right>
      <top style="thick">
        <color indexed="15"/>
      </top>
      <bottom style="thin">
        <color indexed="10"/>
      </bottom>
      <diagonal/>
    </border>
    <border>
      <left style="thick">
        <color indexed="15"/>
      </left>
      <right/>
      <top style="thick">
        <color indexed="15"/>
      </top>
      <bottom style="thin">
        <color indexed="10"/>
      </bottom>
      <diagonal/>
    </border>
    <border>
      <left/>
      <right style="thin">
        <color indexed="10"/>
      </right>
      <top style="thick">
        <color indexed="15"/>
      </top>
      <bottom style="thin">
        <color indexed="10"/>
      </bottom>
      <diagonal/>
    </border>
    <border>
      <left style="thin">
        <color indexed="10"/>
      </left>
      <right style="thick">
        <color indexed="15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ck">
        <color indexed="15"/>
      </right>
      <top style="thin">
        <color indexed="10"/>
      </top>
      <bottom style="thin">
        <color indexed="10"/>
      </bottom>
      <diagonal/>
    </border>
    <border>
      <left style="thick">
        <color indexed="15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ck">
        <color indexed="15"/>
      </right>
      <top/>
      <bottom/>
      <diagonal/>
    </border>
    <border>
      <left/>
      <right/>
      <top/>
      <bottom/>
      <diagonal/>
    </border>
    <border>
      <left style="thin">
        <color indexed="10"/>
      </left>
      <right style="thick">
        <color indexed="15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ck">
        <color indexed="15"/>
      </right>
      <top/>
      <bottom style="thick">
        <color indexed="15"/>
      </bottom>
      <diagonal/>
    </border>
    <border>
      <left style="thin">
        <color indexed="10"/>
      </left>
      <right style="thin">
        <color indexed="10"/>
      </right>
      <top/>
      <bottom style="thick">
        <color indexed="15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vertical="top" wrapText="1"/>
    </xf>
    <xf numFmtId="49" fontId="3" fillId="3" borderId="2" applyNumberFormat="1" applyFont="1" applyFill="1" applyBorder="1" applyAlignment="1" applyProtection="0">
      <alignment vertical="center" wrapText="1"/>
    </xf>
    <xf numFmtId="49" fontId="4" fillId="4" borderId="3" applyNumberFormat="1" applyFont="1" applyFill="1" applyBorder="1" applyAlignment="1" applyProtection="0">
      <alignment horizontal="center" vertical="center" wrapText="1"/>
    </xf>
    <xf numFmtId="0" fontId="3" fillId="5" borderId="4" applyNumberFormat="0" applyFont="1" applyFill="1" applyBorder="1" applyAlignment="1" applyProtection="0">
      <alignment vertical="center" wrapText="1"/>
    </xf>
    <xf numFmtId="0" fontId="0" fillId="5" borderId="5" applyNumberFormat="0" applyFont="1" applyFill="1" applyBorder="1" applyAlignment="1" applyProtection="0">
      <alignment vertical="center" wrapText="1"/>
    </xf>
    <xf numFmtId="49" fontId="3" fillId="3" borderId="4" applyNumberFormat="1" applyFont="1" applyFill="1" applyBorder="1" applyAlignment="1" applyProtection="0">
      <alignment vertical="center" wrapText="1"/>
    </xf>
    <xf numFmtId="0" fontId="0" fillId="4" borderId="5" applyNumberFormat="1" applyFont="1" applyFill="1" applyBorder="1" applyAlignment="1" applyProtection="0">
      <alignment horizontal="center" vertical="center" wrapText="1"/>
    </xf>
    <xf numFmtId="0" fontId="0" borderId="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3" fillId="3" borderId="2" applyNumberFormat="1" applyFont="1" applyFill="1" applyBorder="1" applyAlignment="1" applyProtection="0">
      <alignment horizontal="center" vertical="center" wrapText="1"/>
    </xf>
    <xf numFmtId="49" fontId="3" fillId="3" borderId="3" applyNumberFormat="1" applyFont="1" applyFill="1" applyBorder="1" applyAlignment="1" applyProtection="0">
      <alignment horizontal="center" vertical="center" wrapText="1"/>
    </xf>
    <xf numFmtId="49" fontId="3" fillId="3" borderId="6" applyNumberFormat="1" applyFont="1" applyFill="1" applyBorder="1" applyAlignment="1" applyProtection="0">
      <alignment horizontal="center" vertical="center" wrapText="1"/>
    </xf>
    <xf numFmtId="0" fontId="3" fillId="4" borderId="4" applyNumberFormat="1" applyFont="1" applyFill="1" applyBorder="1" applyAlignment="1" applyProtection="0">
      <alignment horizontal="center" vertical="center" wrapText="1"/>
    </xf>
    <xf numFmtId="59" fontId="0" borderId="5" applyNumberFormat="1" applyFont="1" applyFill="0" applyBorder="1" applyAlignment="1" applyProtection="0">
      <alignment horizontal="center" vertical="center" wrapText="1"/>
    </xf>
    <xf numFmtId="59" fontId="0" borderId="7" applyNumberFormat="1" applyFont="1" applyFill="0" applyBorder="1" applyAlignment="1" applyProtection="0">
      <alignment horizontal="center" vertical="center" wrapText="1"/>
    </xf>
    <xf numFmtId="0" fontId="0" fillId="5" borderId="7" applyNumberFormat="0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0" fontId="3" fillId="3" borderId="2" applyNumberFormat="0" applyFont="1" applyFill="1" applyBorder="1" applyAlignment="1" applyProtection="0">
      <alignment vertical="top" wrapText="1"/>
    </xf>
    <xf numFmtId="49" fontId="3" fillId="5" borderId="3" applyNumberFormat="1" applyFont="1" applyFill="1" applyBorder="1" applyAlignment="1" applyProtection="0">
      <alignment horizontal="center" vertical="center" wrapText="1"/>
    </xf>
    <xf numFmtId="49" fontId="3" fillId="5" borderId="6" applyNumberFormat="1" applyFont="1" applyFill="1" applyBorder="1" applyAlignment="1" applyProtection="0">
      <alignment horizontal="center" vertical="center" wrapText="1"/>
    </xf>
    <xf numFmtId="49" fontId="3" fillId="3" borderId="4" applyNumberFormat="1" applyFont="1" applyFill="1" applyBorder="1" applyAlignment="1" applyProtection="0">
      <alignment vertical="top" wrapText="1"/>
    </xf>
    <xf numFmtId="0" fontId="0" fillId="4" borderId="7" applyNumberFormat="1" applyFont="1" applyFill="1" applyBorder="1" applyAlignment="1" applyProtection="0">
      <alignment horizontal="center" vertical="center" wrapText="1"/>
    </xf>
    <xf numFmtId="59" fontId="0" fillId="4" borderId="5" applyNumberFormat="1" applyFont="1" applyFill="1" applyBorder="1" applyAlignment="1" applyProtection="0">
      <alignment horizontal="center" vertical="center" wrapText="1"/>
    </xf>
    <xf numFmtId="59" fontId="0" fillId="4" borderId="7" applyNumberFormat="1" applyFont="1" applyFill="1" applyBorder="1" applyAlignment="1" applyProtection="0">
      <alignment horizontal="center" vertical="center" wrapText="1"/>
    </xf>
    <xf numFmtId="0" fontId="3" fillId="3" borderId="4" applyNumberFormat="0" applyFont="1" applyFill="1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horizontal="center" vertical="center" wrapText="1"/>
    </xf>
    <xf numFmtId="0" fontId="0" fillId="3" borderId="7" applyNumberFormat="0" applyFont="1" applyFill="1" applyBorder="1" applyAlignment="1" applyProtection="0">
      <alignment horizontal="center" vertical="center" wrapText="1"/>
    </xf>
    <xf numFmtId="0" fontId="0" fillId="5" borderId="7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3" fillId="2" borderId="8" applyNumberFormat="0" applyFont="1" applyFill="1" applyBorder="1" applyAlignment="1" applyProtection="0">
      <alignment vertical="top" wrapText="1"/>
    </xf>
    <xf numFmtId="0" fontId="3" fillId="3" borderId="9" applyNumberFormat="0" applyFont="1" applyFill="1" applyBorder="1" applyAlignment="1" applyProtection="0">
      <alignment horizontal="center" vertical="center" wrapText="1"/>
    </xf>
    <xf numFmtId="49" fontId="7" fillId="5" borderId="10" applyNumberFormat="1" applyFont="1" applyFill="1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vertical="top" wrapText="1"/>
    </xf>
    <xf numFmtId="0" fontId="0" borderId="12" applyNumberFormat="0" applyFont="1" applyFill="0" applyBorder="1" applyAlignment="1" applyProtection="0">
      <alignment vertical="top" wrapText="1"/>
    </xf>
    <xf numFmtId="49" fontId="3" fillId="3" borderId="13" applyNumberFormat="1" applyFont="1" applyFill="1" applyBorder="1" applyAlignment="1" applyProtection="0">
      <alignment horizontal="center" vertical="center" wrapText="1"/>
    </xf>
    <xf numFmtId="49" fontId="3" fillId="5" borderId="14" applyNumberFormat="1" applyFont="1" applyFill="1" applyBorder="1" applyAlignment="1" applyProtection="0">
      <alignment horizontal="center" vertical="center" wrapText="1"/>
    </xf>
    <xf numFmtId="49" fontId="3" fillId="5" borderId="13" applyNumberFormat="1" applyFont="1" applyFill="1" applyBorder="1" applyAlignment="1" applyProtection="0">
      <alignment horizontal="center" vertical="center" wrapText="1"/>
    </xf>
    <xf numFmtId="49" fontId="3" fillId="5" borderId="7" applyNumberFormat="1" applyFont="1" applyFill="1" applyBorder="1" applyAlignment="1" applyProtection="0">
      <alignment horizontal="center" vertical="center" wrapText="1"/>
    </xf>
    <xf numFmtId="0" fontId="3" fillId="6" borderId="13" applyNumberFormat="1" applyFont="1" applyFill="1" applyBorder="1" applyAlignment="1" applyProtection="0">
      <alignment horizontal="center" vertical="center" wrapText="1"/>
    </xf>
    <xf numFmtId="60" fontId="0" borderId="14" applyNumberFormat="1" applyFont="1" applyFill="0" applyBorder="1" applyAlignment="1" applyProtection="0">
      <alignment horizontal="center" vertical="center" wrapText="1"/>
    </xf>
    <xf numFmtId="60" fontId="0" borderId="13" applyNumberFormat="1" applyFont="1" applyFill="0" applyBorder="1" applyAlignment="1" applyProtection="0">
      <alignment horizontal="center" vertical="center" wrapText="1"/>
    </xf>
    <xf numFmtId="59" fontId="0" borderId="14" applyNumberFormat="1" applyFont="1" applyFill="0" applyBorder="1" applyAlignment="1" applyProtection="0">
      <alignment horizontal="center" vertical="center" wrapText="1"/>
    </xf>
    <xf numFmtId="59" fontId="0" borderId="13" applyNumberFormat="1" applyFont="1" applyFill="0" applyBorder="1" applyAlignment="1" applyProtection="0">
      <alignment horizontal="center" vertical="center" wrapText="1"/>
    </xf>
    <xf numFmtId="1" fontId="0" borderId="14" applyNumberFormat="1" applyFont="1" applyFill="0" applyBorder="1" applyAlignment="1" applyProtection="0">
      <alignment horizontal="center" vertical="center" wrapText="1"/>
    </xf>
    <xf numFmtId="1" fontId="0" borderId="7" applyNumberFormat="1" applyFont="1" applyFill="0" applyBorder="1" applyAlignment="1" applyProtection="0">
      <alignment horizontal="center" vertical="center" wrapText="1"/>
    </xf>
    <xf numFmtId="2" fontId="0" borderId="13" applyNumberFormat="1" applyFont="1" applyFill="0" applyBorder="1" applyAlignment="1" applyProtection="0">
      <alignment horizontal="center" vertical="center" wrapText="1"/>
    </xf>
    <xf numFmtId="61" fontId="0" borderId="14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center" wrapText="1"/>
    </xf>
    <xf numFmtId="0" fontId="3" fillId="5" borderId="13" applyNumberFormat="0" applyFont="1" applyFill="1" applyBorder="1" applyAlignment="1" applyProtection="0">
      <alignment horizontal="center" vertical="center" wrapText="1"/>
    </xf>
    <xf numFmtId="0" fontId="0" fillId="5" borderId="14" applyNumberFormat="0" applyFont="1" applyFill="1" applyBorder="1" applyAlignment="1" applyProtection="0">
      <alignment horizontal="center" vertical="center" wrapText="1"/>
    </xf>
    <xf numFmtId="0" fontId="0" fillId="5" borderId="13" applyNumberFormat="0" applyFont="1" applyFill="1" applyBorder="1" applyAlignment="1" applyProtection="0">
      <alignment horizontal="center" vertical="center" wrapText="1"/>
    </xf>
    <xf numFmtId="49" fontId="0" borderId="14" applyNumberFormat="1" applyFont="1" applyFill="0" applyBorder="1" applyAlignment="1" applyProtection="0">
      <alignment horizontal="center" vertical="center" wrapText="1"/>
    </xf>
    <xf numFmtId="49" fontId="0" borderId="13" applyNumberFormat="1" applyFont="1" applyFill="0" applyBorder="1" applyAlignment="1" applyProtection="0">
      <alignment horizontal="center" vertical="center" wrapText="1"/>
    </xf>
    <xf numFmtId="49" fontId="0" borderId="7" applyNumberFormat="1" applyFont="1" applyFill="0" applyBorder="1" applyAlignment="1" applyProtection="0">
      <alignment horizontal="center" vertical="center" wrapText="1"/>
    </xf>
    <xf numFmtId="49" fontId="0" borderId="15" applyNumberFormat="1" applyFont="1" applyFill="0" applyBorder="1" applyAlignment="1" applyProtection="0">
      <alignment horizontal="center" vertical="center" wrapText="1"/>
    </xf>
    <xf numFmtId="49" fontId="0" borderId="16" applyNumberFormat="1" applyFont="1" applyFill="0" applyBorder="1" applyAlignment="1" applyProtection="0">
      <alignment horizontal="center" vertical="center" wrapText="1"/>
    </xf>
    <xf numFmtId="49" fontId="0" borderId="8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3" fillId="3" borderId="2" applyNumberFormat="0" applyFont="1" applyFill="1" applyBorder="1" applyAlignment="1" applyProtection="0">
      <alignment horizontal="center" vertical="center" wrapText="1"/>
    </xf>
    <xf numFmtId="49" fontId="3" fillId="3" borderId="4" applyNumberFormat="1" applyFont="1" applyFill="1" applyBorder="1" applyAlignment="1" applyProtection="0">
      <alignment horizontal="left" vertical="center" wrapText="1"/>
    </xf>
    <xf numFmtId="0" fontId="3" fillId="3" borderId="4" applyNumberFormat="0" applyFont="1" applyFill="1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vertical="top" wrapText="1"/>
    </xf>
    <xf numFmtId="0" fontId="0" borderId="17" applyNumberFormat="0" applyFont="1" applyFill="0" applyBorder="1" applyAlignment="1" applyProtection="0">
      <alignment vertical="top" wrapText="1"/>
    </xf>
    <xf numFmtId="0" fontId="0" borderId="18" applyNumberFormat="0" applyFont="1" applyFill="0" applyBorder="1" applyAlignment="1" applyProtection="0">
      <alignment vertical="top" wrapText="1"/>
    </xf>
    <xf numFmtId="49" fontId="7" fillId="5" borderId="19" applyNumberFormat="1" applyFont="1" applyFill="1" applyBorder="1" applyAlignment="1" applyProtection="0">
      <alignment horizontal="center" vertical="center" wrapText="1"/>
    </xf>
    <xf numFmtId="0" fontId="0" borderId="20" applyNumberFormat="0" applyFont="1" applyFill="0" applyBorder="1" applyAlignment="1" applyProtection="0">
      <alignment vertical="top" wrapText="1"/>
    </xf>
    <xf numFmtId="49" fontId="3" fillId="5" borderId="21" applyNumberFormat="1" applyFont="1" applyFill="1" applyBorder="1" applyAlignment="1" applyProtection="0">
      <alignment horizontal="center" vertical="center" wrapText="1"/>
    </xf>
    <xf numFmtId="49" fontId="3" fillId="5" borderId="22" applyNumberFormat="1" applyFont="1" applyFill="1" applyBorder="1" applyAlignment="1" applyProtection="0">
      <alignment horizontal="center" vertical="center" wrapText="1"/>
    </xf>
    <xf numFmtId="49" fontId="3" fillId="5" borderId="23" applyNumberFormat="1" applyFont="1" applyFill="1" applyBorder="1" applyAlignment="1" applyProtection="0">
      <alignment horizontal="center" vertical="center" wrapText="1"/>
    </xf>
    <xf numFmtId="49" fontId="3" fillId="5" borderId="24" applyNumberFormat="1" applyFont="1" applyFill="1" applyBorder="1" applyAlignment="1" applyProtection="0">
      <alignment horizontal="center" vertical="center" wrapText="1"/>
    </xf>
    <xf numFmtId="49" fontId="3" fillId="5" borderId="25" applyNumberFormat="1" applyFont="1" applyFill="1" applyBorder="1" applyAlignment="1" applyProtection="0">
      <alignment horizontal="center" vertical="center" wrapText="1"/>
    </xf>
    <xf numFmtId="59" fontId="0" borderId="24" applyNumberFormat="1" applyFont="1" applyFill="0" applyBorder="1" applyAlignment="1" applyProtection="0">
      <alignment horizontal="center" vertical="center" wrapText="1"/>
    </xf>
    <xf numFmtId="59" fontId="0" borderId="26" applyNumberFormat="1" applyFont="1" applyFill="0" applyBorder="1" applyAlignment="1" applyProtection="0">
      <alignment horizontal="center" vertical="center" wrapText="1"/>
    </xf>
    <xf numFmtId="1" fontId="0" borderId="24" applyNumberFormat="1" applyFont="1" applyFill="0" applyBorder="1" applyAlignment="1" applyProtection="0">
      <alignment horizontal="center" vertical="center" wrapText="1"/>
    </xf>
    <xf numFmtId="1" fontId="0" borderId="27" applyNumberFormat="1" applyFont="1" applyFill="0" applyBorder="1" applyAlignment="1" applyProtection="0">
      <alignment horizontal="center" vertical="center" wrapText="1"/>
    </xf>
    <xf numFmtId="2" fontId="0" borderId="23" applyNumberFormat="1" applyFont="1" applyFill="0" applyBorder="1" applyAlignment="1" applyProtection="0">
      <alignment horizontal="center" vertical="center" wrapText="1"/>
    </xf>
    <xf numFmtId="61" fontId="0" borderId="24" applyNumberFormat="1" applyFont="1" applyFill="0" applyBorder="1" applyAlignment="1" applyProtection="0">
      <alignment horizontal="center" vertical="center" wrapText="1"/>
    </xf>
    <xf numFmtId="2" fontId="0" borderId="25" applyNumberFormat="1" applyFont="1" applyFill="0" applyBorder="1" applyAlignment="1" applyProtection="0">
      <alignment horizontal="center" vertical="center" wrapText="1"/>
    </xf>
    <xf numFmtId="0" fontId="0" fillId="5" borderId="28" applyNumberFormat="0" applyFont="1" applyFill="1" applyBorder="1" applyAlignment="1" applyProtection="0">
      <alignment horizontal="center" vertical="center" wrapText="1"/>
    </xf>
    <xf numFmtId="0" fontId="0" fillId="5" borderId="29" applyNumberFormat="0" applyFont="1" applyFill="1" applyBorder="1" applyAlignment="1" applyProtection="0">
      <alignment horizontal="center" vertical="center" wrapText="1"/>
    </xf>
    <xf numFmtId="49" fontId="0" borderId="26" applyNumberFormat="1" applyFont="1" applyFill="0" applyBorder="1" applyAlignment="1" applyProtection="0">
      <alignment horizontal="center" vertical="center" wrapText="1"/>
    </xf>
    <xf numFmtId="49" fontId="0" borderId="27" applyNumberFormat="1" applyFont="1" applyFill="0" applyBorder="1" applyAlignment="1" applyProtection="0">
      <alignment horizontal="center" vertical="center" wrapText="1"/>
    </xf>
    <xf numFmtId="49" fontId="0" borderId="23" applyNumberFormat="1" applyFont="1" applyFill="0" applyBorder="1" applyAlignment="1" applyProtection="0">
      <alignment horizontal="center" vertical="center" wrapText="1"/>
    </xf>
    <xf numFmtId="49" fontId="0" borderId="24" applyNumberFormat="1" applyFont="1" applyFill="0" applyBorder="1" applyAlignment="1" applyProtection="0">
      <alignment horizontal="center" vertical="center" wrapText="1"/>
    </xf>
    <xf numFmtId="49" fontId="0" borderId="25" applyNumberFormat="1" applyFont="1" applyFill="0" applyBorder="1" applyAlignment="1" applyProtection="0">
      <alignment horizontal="center" vertical="center" wrapText="1"/>
    </xf>
    <xf numFmtId="49" fontId="0" borderId="30" applyNumberFormat="1" applyFont="1" applyFill="0" applyBorder="1" applyAlignment="1" applyProtection="0">
      <alignment horizontal="center" vertical="center" wrapText="1"/>
    </xf>
    <xf numFmtId="49" fontId="0" borderId="31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7" fillId="2" borderId="1" applyNumberFormat="1" applyFont="1" applyFill="1" applyBorder="1" applyAlignment="1" applyProtection="0">
      <alignment horizontal="center" vertical="center" wrapText="1"/>
    </xf>
    <xf numFmtId="49" fontId="7" fillId="3" borderId="2" applyNumberFormat="1" applyFont="1" applyFill="1" applyBorder="1" applyAlignment="1" applyProtection="0">
      <alignment horizontal="center" vertical="center" wrapText="1"/>
    </xf>
    <xf numFmtId="0" fontId="1" borderId="3" applyNumberFormat="1" applyFont="1" applyFill="0" applyBorder="1" applyAlignment="1" applyProtection="0">
      <alignment horizontal="center" vertical="center" wrapText="1"/>
    </xf>
    <xf numFmtId="0" fontId="1" borderId="6" applyNumberFormat="1" applyFont="1" applyFill="0" applyBorder="1" applyAlignment="1" applyProtection="0">
      <alignment horizontal="center" vertical="center" wrapText="1"/>
    </xf>
    <xf numFmtId="2" fontId="1" borderId="6" applyNumberFormat="1" applyFont="1" applyFill="0" applyBorder="1" applyAlignment="1" applyProtection="0">
      <alignment horizontal="center" vertical="center" wrapText="1"/>
    </xf>
    <xf numFmtId="49" fontId="7" fillId="3" borderId="4" applyNumberFormat="1" applyFont="1" applyFill="1" applyBorder="1" applyAlignment="1" applyProtection="0">
      <alignment horizontal="center" vertical="center" wrapText="1"/>
    </xf>
    <xf numFmtId="0" fontId="1" borderId="5" applyNumberFormat="1" applyFont="1" applyFill="0" applyBorder="1" applyAlignment="1" applyProtection="0">
      <alignment horizontal="center" vertical="center" wrapText="1"/>
    </xf>
    <xf numFmtId="0" fontId="1" borderId="7" applyNumberFormat="1" applyFont="1" applyFill="0" applyBorder="1" applyAlignment="1" applyProtection="0">
      <alignment horizontal="center" vertical="center" wrapText="1"/>
    </xf>
    <xf numFmtId="2" fontId="1" borderId="7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9">
    <dxf>
      <font>
        <color rgb="ff000000"/>
      </font>
      <fill>
        <patternFill patternType="solid">
          <fgColor indexed="17"/>
          <bgColor indexed="18"/>
        </patternFill>
      </fill>
    </dxf>
    <dxf>
      <font>
        <color rgb="ff000000"/>
      </font>
      <fill>
        <patternFill patternType="solid">
          <fgColor indexed="17"/>
          <bgColor indexed="19"/>
        </patternFill>
      </fill>
    </dxf>
    <dxf>
      <font>
        <color rgb="ff000000"/>
      </font>
      <fill>
        <patternFill patternType="solid">
          <fgColor indexed="17"/>
          <bgColor indexed="20"/>
        </patternFill>
      </fill>
    </dxf>
    <dxf>
      <font>
        <color rgb="ff000000"/>
      </font>
      <fill>
        <patternFill patternType="solid">
          <fgColor indexed="17"/>
          <bgColor indexed="18"/>
        </patternFill>
      </fill>
    </dxf>
    <dxf>
      <font>
        <color rgb="ff000000"/>
      </font>
      <fill>
        <patternFill patternType="solid">
          <fgColor indexed="17"/>
          <bgColor indexed="19"/>
        </patternFill>
      </fill>
    </dxf>
    <dxf>
      <font>
        <color rgb="ff000000"/>
      </font>
      <fill>
        <patternFill patternType="solid">
          <fgColor indexed="17"/>
          <bgColor indexed="20"/>
        </patternFill>
      </fill>
    </dxf>
    <dxf>
      <font>
        <color rgb="ff000000"/>
      </font>
      <fill>
        <patternFill patternType="solid">
          <fgColor indexed="17"/>
          <bgColor indexed="18"/>
        </patternFill>
      </fill>
    </dxf>
    <dxf>
      <font>
        <color rgb="ff000000"/>
      </font>
      <fill>
        <patternFill patternType="solid">
          <fgColor indexed="17"/>
          <bgColor indexed="19"/>
        </patternFill>
      </fill>
    </dxf>
    <dxf>
      <font>
        <color rgb="ff000000"/>
      </font>
      <fill>
        <patternFill patternType="solid">
          <fgColor indexed="17"/>
          <bgColor indexed="2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72fce9"/>
      <rgbColor rgb="ffd5d5d5"/>
      <rgbColor rgb="ff515151"/>
      <rgbColor rgb="fffeffff"/>
      <rgbColor rgb="00000000"/>
      <rgbColor rgb="e5fffc98"/>
      <rgbColor rgb="e5ff9781"/>
      <rgbColor rgb="e5afe489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9</xdr:row>
      <xdr:rowOff>47611</xdr:rowOff>
    </xdr:from>
    <xdr:to>
      <xdr:col>2</xdr:col>
      <xdr:colOff>144464</xdr:colOff>
      <xdr:row>19</xdr:row>
      <xdr:rowOff>203768</xdr:rowOff>
    </xdr:to>
    <xdr:sp>
      <xdr:nvSpPr>
        <xdr:cNvPr id="2" name="Shape 2"/>
        <xdr:cNvSpPr txBox="1"/>
      </xdr:nvSpPr>
      <xdr:spPr>
        <a:xfrm>
          <a:off x="-19050" y="2277731"/>
          <a:ext cx="2900365" cy="2595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228600" marR="0" indent="-2286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eriod" startAt="1"/>
            <a:tabLst/>
            <a:defRPr b="1" baseline="0" cap="none" i="0" spc="0" strike="noStrike" sz="11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CAUTION:  Change ONLY the blue cells !</a:t>
          </a:r>
          <a:endParaRPr b="1" baseline="0" cap="none" i="0" spc="0" strike="noStrike" sz="1100" u="sng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b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2.   Select your Sensor Size in Table 1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3.   Enter your camera’s horizontal and</a:t>
          </a:r>
          <a:b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vertical pixel resolution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4.   Enter the focal length of your lenses</a:t>
          </a:r>
          <a:b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(or favorite focal lengths of zoom lenses)</a:t>
          </a:r>
          <a:b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in Table 2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5.  The Spreadsheet will calculate all of</a:t>
          </a:r>
          <a:b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other cells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427990</xdr:colOff>
      <xdr:row>9</xdr:row>
      <xdr:rowOff>29385</xdr:rowOff>
    </xdr:from>
    <xdr:to>
      <xdr:col>3</xdr:col>
      <xdr:colOff>1113447</xdr:colOff>
      <xdr:row>18</xdr:row>
      <xdr:rowOff>33777</xdr:rowOff>
    </xdr:to>
    <xdr:sp>
      <xdr:nvSpPr>
        <xdr:cNvPr id="4" name="Shape 4"/>
        <xdr:cNvSpPr txBox="1"/>
      </xdr:nvSpPr>
      <xdr:spPr>
        <a:xfrm>
          <a:off x="427990" y="2304590"/>
          <a:ext cx="3860458" cy="240532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228600" marR="0" indent="-2286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eriod" startAt="1"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CAUTION:  Change ONLY the blue cells !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2.   Experiment with the number of horizontal and vertical</a:t>
          </a:r>
          <a:b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frames, and the angular step size in both axes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3.  YELLOW indicates excessive overlap.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4.  GREEN is good !  Appropriate overlap.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5.  RED indicates marginal overlap.  Not advised to use.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6.  A “ - “ indicates that there is no overlap and there will be</a:t>
          </a:r>
          <a:b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gaps between the frames.</a:t>
          </a:r>
        </a:p>
      </xdr:txBody>
    </xdr:sp>
    <xdr:clientData/>
  </xdr:twoCellAnchor>
  <xdr:twoCellAnchor>
    <xdr:from>
      <xdr:col>0</xdr:col>
      <xdr:colOff>427990</xdr:colOff>
      <xdr:row>0</xdr:row>
      <xdr:rowOff>0</xdr:rowOff>
    </xdr:from>
    <xdr:to>
      <xdr:col>9</xdr:col>
      <xdr:colOff>212423</xdr:colOff>
      <xdr:row>1</xdr:row>
      <xdr:rowOff>215683</xdr:rowOff>
    </xdr:to>
    <xdr:sp>
      <xdr:nvSpPr>
        <xdr:cNvPr id="5" name="Shape 5"/>
        <xdr:cNvSpPr txBox="1"/>
      </xdr:nvSpPr>
      <xdr:spPr>
        <a:xfrm>
          <a:off x="427990" y="-152198"/>
          <a:ext cx="10427034" cy="41634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7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7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Use this worksheet when your camera is mounted vertically, in portrait orientation.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8</xdr:row>
      <xdr:rowOff>31290</xdr:rowOff>
    </xdr:from>
    <xdr:to>
      <xdr:col>2</xdr:col>
      <xdr:colOff>1129957</xdr:colOff>
      <xdr:row>17</xdr:row>
      <xdr:rowOff>35682</xdr:rowOff>
    </xdr:to>
    <xdr:sp>
      <xdr:nvSpPr>
        <xdr:cNvPr id="7" name="Shape 7"/>
        <xdr:cNvSpPr txBox="1"/>
      </xdr:nvSpPr>
      <xdr:spPr>
        <a:xfrm>
          <a:off x="-19050" y="2105835"/>
          <a:ext cx="3860458" cy="240532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228600" marR="0" indent="-2286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eriod" startAt="1"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CAUTION:  Change ONLY the blue cells !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2.   Experiment with the number of horizontal and vertical</a:t>
          </a:r>
          <a:b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frames, and the angular step size in both axes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3.  YELLOW indicates excessive overlap.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4.  GREEN is good !  Appropriate overlap.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5.  RED indicates marginal overlap.  Not advised to use.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6.  A “ - “ indicates that there is no overlap and there will be</a:t>
          </a:r>
          <a:b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gaps between the frames.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912406</xdr:colOff>
      <xdr:row>1</xdr:row>
      <xdr:rowOff>65188</xdr:rowOff>
    </xdr:to>
    <xdr:sp>
      <xdr:nvSpPr>
        <xdr:cNvPr id="8" name="Shape 8"/>
        <xdr:cNvSpPr txBox="1"/>
      </xdr:nvSpPr>
      <xdr:spPr>
        <a:xfrm>
          <a:off x="-19051" y="-343744"/>
          <a:ext cx="9865908" cy="41634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7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7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Use this worksheet when your camera is mounted vertically, in portrait orientation.</a:t>
          </a:r>
        </a:p>
      </xdr:txBody>
    </xdr:sp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4</xdr:col>
      <xdr:colOff>1107579</xdr:colOff>
      <xdr:row>1</xdr:row>
      <xdr:rowOff>65188</xdr:rowOff>
    </xdr:to>
    <xdr:sp>
      <xdr:nvSpPr>
        <xdr:cNvPr id="10" name="Shape 10"/>
        <xdr:cNvSpPr txBox="1"/>
      </xdr:nvSpPr>
      <xdr:spPr>
        <a:xfrm>
          <a:off x="-19050" y="-279464"/>
          <a:ext cx="6085980" cy="41634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7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7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CAUTION:  Do NOT Change Anything On This Worksheet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3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9.9062" style="1" customWidth="1"/>
    <col min="2" max="2" width="16.3516" style="1" customWidth="1"/>
    <col min="3" max="3" width="16.8594" style="12" customWidth="1"/>
    <col min="4" max="6" width="16.3516" style="12" customWidth="1"/>
    <col min="7" max="256" width="16.3516" style="12" customWidth="1"/>
  </cols>
  <sheetData>
    <row r="1" ht="27.65" customHeight="1">
      <c r="A1" t="s" s="2">
        <v>0</v>
      </c>
      <c r="B1" s="2"/>
    </row>
    <row r="2" ht="27.05" customHeight="1">
      <c r="A2" t="s" s="3">
        <v>1</v>
      </c>
      <c r="B2" s="4"/>
    </row>
    <row r="3" ht="22.55" customHeight="1">
      <c r="A3" t="s" s="5">
        <v>2</v>
      </c>
      <c r="B3" t="s" s="6">
        <v>3</v>
      </c>
    </row>
    <row r="4" ht="8.35" customHeight="1">
      <c r="A4" s="7"/>
      <c r="B4" s="8"/>
    </row>
    <row r="5" ht="20.05" customHeight="1">
      <c r="A5" t="s" s="9">
        <v>4</v>
      </c>
      <c r="B5" s="8"/>
    </row>
    <row r="6" ht="20.05" customHeight="1">
      <c r="A6" t="s" s="9">
        <v>5</v>
      </c>
      <c r="B6" s="10">
        <v>5184</v>
      </c>
    </row>
    <row r="7" ht="20.05" customHeight="1">
      <c r="A7" t="s" s="9">
        <v>6</v>
      </c>
      <c r="B7" s="10">
        <v>3888</v>
      </c>
    </row>
    <row r="8" ht="9.8" customHeight="1">
      <c r="A8" s="7"/>
      <c r="B8" s="8"/>
    </row>
    <row r="9" ht="20.05" customHeight="1">
      <c r="A9" t="s" s="9">
        <v>7</v>
      </c>
      <c r="B9" s="11">
        <f>LOOKUP(B3,'Sensor Data'!$A3:$A8,'Sensor Data'!D3:D8)</f>
        <v>2</v>
      </c>
    </row>
    <row r="11" ht="27.65" customHeight="1">
      <c r="C11" t="s" s="2">
        <v>8</v>
      </c>
      <c r="D11" s="2"/>
      <c r="E11" s="2"/>
      <c r="F11" s="2"/>
    </row>
    <row r="12" ht="27.05" customHeight="1">
      <c r="C12" t="s" s="3">
        <v>9</v>
      </c>
      <c r="D12" s="4"/>
      <c r="E12" s="4"/>
      <c r="F12" s="4"/>
    </row>
    <row r="13" ht="32.25" customHeight="1">
      <c r="C13" t="s" s="13">
        <v>10</v>
      </c>
      <c r="D13" t="s" s="14">
        <v>11</v>
      </c>
      <c r="E13" t="s" s="15">
        <v>12</v>
      </c>
      <c r="F13" t="s" s="15">
        <v>13</v>
      </c>
    </row>
    <row r="14" ht="20.05" customHeight="1">
      <c r="C14" s="16">
        <v>12</v>
      </c>
      <c r="D14" s="17">
        <f>(2*ATAN(((LOOKUP($B$3,'Sensor Data'!$A$3:$A$8,'Sensor Data'!$E$3:$E$8))/(2*$C14)))/PI())*180</f>
        <v>84.0798790182489</v>
      </c>
      <c r="E14" s="18">
        <f>(2*ATAN(((LOOKUP($B$3,'Sensor Data'!$A$3:$A$8,'Sensor Data'!$B$3:$B$8))/(2*$C14)))/PI())*180</f>
        <v>71.5706401812073</v>
      </c>
      <c r="F14" s="18">
        <f>(2*ATAN(((LOOKUP($B$3,'Sensor Data'!$A$3:$A$8,'Sensor Data'!$C$3:$C$8))/(2*$C14)))/PI())*180</f>
        <v>56.8858572487267</v>
      </c>
    </row>
    <row r="15" ht="8.35" customHeight="1">
      <c r="C15" s="7"/>
      <c r="D15" s="8"/>
      <c r="E15" s="19"/>
      <c r="F15" s="19"/>
    </row>
    <row r="16" ht="20.05" customHeight="1">
      <c r="C16" s="16">
        <v>15</v>
      </c>
      <c r="D16" s="17">
        <f>(2*ATAN(((LOOKUP($B$3,'Sensor Data'!$A$3:$A$8,'Sensor Data'!$E$3:$E$8))/(2*$C16)))/PI())*180</f>
        <v>71.6083589563984</v>
      </c>
      <c r="E16" s="18">
        <f>(2*ATAN(((LOOKUP($B$3,'Sensor Data'!$A$3:$A$8,'Sensor Data'!$B$3:$B$8))/(2*$C16)))/PI())*180</f>
        <v>59.9412312999666</v>
      </c>
      <c r="F16" s="18">
        <f>(2*ATAN(((LOOKUP($B$3,'Sensor Data'!$A$3:$A$8,'Sensor Data'!$C$3:$C$8))/(2*$C16)))/PI())*180</f>
        <v>46.8573856174908</v>
      </c>
    </row>
    <row r="17" ht="8.35" customHeight="1">
      <c r="C17" s="7"/>
      <c r="D17" s="8"/>
      <c r="E17" s="19"/>
      <c r="F17" s="19"/>
    </row>
    <row r="18" ht="20.05" customHeight="1">
      <c r="C18" s="16">
        <v>18</v>
      </c>
      <c r="D18" s="17">
        <f>(2*ATAN(((LOOKUP($B$3,'Sensor Data'!$A$3:$A$8,'Sensor Data'!$E$3:$E$8))/(2*$C18)))/PI())*180</f>
        <v>62.0211093383177</v>
      </c>
      <c r="E18" s="18">
        <f>(2*ATAN(((LOOKUP($B$3,'Sensor Data'!$A$3:$A$8,'Sensor Data'!$B$3:$B$8))/(2*$C18)))/PI())*180</f>
        <v>51.3337413124071</v>
      </c>
      <c r="F18" s="18">
        <f>(2*ATAN(((LOOKUP($B$3,'Sensor Data'!$A$3:$A$8,'Sensor Data'!$C$3:$C$8))/(2*$C18)))/PI())*180</f>
        <v>39.7104287386421</v>
      </c>
    </row>
    <row r="19" ht="8.35" customHeight="1">
      <c r="C19" s="7"/>
      <c r="D19" s="8"/>
      <c r="E19" s="19"/>
      <c r="F19" s="19"/>
    </row>
    <row r="20" ht="20.05" customHeight="1">
      <c r="C20" s="16">
        <v>25</v>
      </c>
      <c r="D20" s="17">
        <f>(2*ATAN(((LOOKUP($B$3,'Sensor Data'!$A$3:$A$8,'Sensor Data'!$E$3:$E$8))/(2*$C20)))/PI())*180</f>
        <v>46.8059398004908</v>
      </c>
      <c r="E20" s="18">
        <f>(2*ATAN(((LOOKUP($B$3,'Sensor Data'!$A$3:$A$8,'Sensor Data'!$B$3:$B$8))/(2*$C20)))/PI())*180</f>
        <v>38.1712401583793</v>
      </c>
      <c r="F20" s="18">
        <f>(2*ATAN(((LOOKUP($B$3,'Sensor Data'!$A$3:$A$8,'Sensor Data'!$C$3:$C$8))/(2*$C20)))/PI())*180</f>
        <v>29.1484323960775</v>
      </c>
    </row>
    <row r="21" ht="8.35" customHeight="1">
      <c r="C21" s="7"/>
      <c r="D21" s="8"/>
      <c r="E21" s="19"/>
      <c r="F21" s="19"/>
    </row>
    <row r="22" ht="20.05" customHeight="1">
      <c r="C22" s="16">
        <v>35</v>
      </c>
      <c r="D22" s="17">
        <f>(2*ATAN(((LOOKUP($B$3,'Sensor Data'!$A$3:$A$8,'Sensor Data'!$E$3:$E$8))/(2*$C22)))/PI())*180</f>
        <v>34.3572546505437</v>
      </c>
      <c r="E22" s="18">
        <f>(2*ATAN(((LOOKUP($B$3,'Sensor Data'!$A$3:$A$8,'Sensor Data'!$B$3:$B$8))/(2*$C22)))/PI())*180</f>
        <v>27.764135015377</v>
      </c>
      <c r="F22" s="18">
        <f>(2*ATAN(((LOOKUP($B$3,'Sensor Data'!$A$3:$A$8,'Sensor Data'!$C$3:$C$8))/(2*$C22)))/PI())*180</f>
        <v>21.0415686277487</v>
      </c>
    </row>
    <row r="23" ht="8.35" customHeight="1">
      <c r="C23" s="7"/>
      <c r="D23" s="8"/>
      <c r="E23" s="19"/>
      <c r="F23" s="19"/>
    </row>
    <row r="24" ht="20.05" customHeight="1">
      <c r="C24" s="16">
        <v>42.5</v>
      </c>
      <c r="D24" s="17">
        <f>(2*ATAN(((LOOKUP($B$3,'Sensor Data'!$A$3:$A$8,'Sensor Data'!$E$3:$E$8))/(2*$C24)))/PI())*180</f>
        <v>28.5668071297869</v>
      </c>
      <c r="E24" s="18">
        <f>(2*ATAN(((LOOKUP($B$3,'Sensor Data'!$A$3:$A$8,'Sensor Data'!$B$3:$B$8))/(2*$C24)))/PI())*180</f>
        <v>23.0084850691466</v>
      </c>
      <c r="F24" s="18">
        <f>(2*ATAN(((LOOKUP($B$3,'Sensor Data'!$A$3:$A$8,'Sensor Data'!$C$3:$C$8))/(2*$C24)))/PI())*180</f>
        <v>17.3910057548495</v>
      </c>
    </row>
    <row r="25" ht="8.35" customHeight="1">
      <c r="C25" s="7"/>
      <c r="D25" s="8"/>
      <c r="E25" s="19"/>
      <c r="F25" s="19"/>
    </row>
    <row r="26" ht="20.05" customHeight="1">
      <c r="C26" s="16">
        <v>50</v>
      </c>
      <c r="D26" s="17">
        <f>(2*ATAN(((LOOKUP($B$3,'Sensor Data'!$A$3:$A$8,'Sensor Data'!$E$3:$E$8))/(2*$C26)))/PI())*180</f>
        <v>24.421066302691</v>
      </c>
      <c r="E26" s="18">
        <f>(2*ATAN(((LOOKUP($B$3,'Sensor Data'!$A$3:$A$8,'Sensor Data'!$B$3:$B$8))/(2*$C26)))/PI())*180</f>
        <v>19.6300428027085</v>
      </c>
      <c r="F26" s="18">
        <f>(2*ATAN(((LOOKUP($B$3,'Sensor Data'!$A$3:$A$8,'Sensor Data'!$C$3:$C$8))/(2*$C26)))/PI())*180</f>
        <v>14.8138242569905</v>
      </c>
    </row>
    <row r="27" ht="8.35" customHeight="1">
      <c r="C27" s="7"/>
      <c r="D27" s="8"/>
      <c r="E27" s="19"/>
      <c r="F27" s="19"/>
    </row>
    <row r="28" ht="20.05" customHeight="1">
      <c r="C28" s="16">
        <v>56</v>
      </c>
      <c r="D28" s="17">
        <f>(2*ATAN(((LOOKUP($B$3,'Sensor Data'!$A$3:$A$8,'Sensor Data'!$E$3:$E$8))/(2*$C28)))/PI())*180</f>
        <v>21.8712293195644</v>
      </c>
      <c r="E28" s="18">
        <f>(2*ATAN(((LOOKUP($B$3,'Sensor Data'!$A$3:$A$8,'Sensor Data'!$B$3:$B$8))/(2*$C28)))/PI())*180</f>
        <v>17.5615130334903</v>
      </c>
      <c r="F28" s="18">
        <f>(2*ATAN(((LOOKUP($B$3,'Sensor Data'!$A$3:$A$8,'Sensor Data'!$C$3:$C$8))/(2*$C28)))/PI())*180</f>
        <v>13.241552164630</v>
      </c>
    </row>
    <row r="29" ht="8.35" customHeight="1">
      <c r="C29" s="7"/>
      <c r="D29" s="8"/>
      <c r="E29" s="19"/>
      <c r="F29" s="19"/>
    </row>
    <row r="30" ht="20.05" customHeight="1">
      <c r="C30" s="16">
        <v>60</v>
      </c>
      <c r="D30" s="17">
        <f>(2*ATAN(((LOOKUP($B$3,'Sensor Data'!$A$3:$A$8,'Sensor Data'!$E$3:$E$8))/(2*$C30)))/PI())*180</f>
        <v>20.444952276674</v>
      </c>
      <c r="E30" s="18">
        <f>(2*ATAN(((LOOKUP($B$3,'Sensor Data'!$A$3:$A$8,'Sensor Data'!$B$3:$B$8))/(2*$C30)))/PI())*180</f>
        <v>16.4072368391351</v>
      </c>
      <c r="F30" s="18">
        <f>(2*ATAN(((LOOKUP($B$3,'Sensor Data'!$A$3:$A$8,'Sensor Data'!$C$3:$C$8))/(2*$C30)))/PI())*180</f>
        <v>12.3658603318965</v>
      </c>
    </row>
    <row r="31" ht="8.7" customHeight="1">
      <c r="C31" s="7"/>
      <c r="D31" s="8"/>
      <c r="E31" s="19"/>
      <c r="F31" s="19"/>
    </row>
    <row r="32" ht="20.05" customHeight="1">
      <c r="C32" s="16">
        <v>100</v>
      </c>
      <c r="D32" s="17">
        <f>(2*ATAN(((LOOKUP($B$3,'Sensor Data'!$A$3:$A$8,'Sensor Data'!$E$3:$E$8))/(2*$C32)))/PI())*180</f>
        <v>12.3507637104455</v>
      </c>
      <c r="E32" s="18">
        <f>(2*ATAN(((LOOKUP($B$3,'Sensor Data'!$A$3:$A$8,'Sensor Data'!$B$3:$B$8))/(2*$C32)))/PI())*180</f>
        <v>9.887558473118281</v>
      </c>
      <c r="F32" s="18">
        <f>(2*ATAN(((LOOKUP($B$3,'Sensor Data'!$A$3:$A$8,'Sensor Data'!$C$3:$C$8))/(2*$C32)))/PI())*180</f>
        <v>7.43798794631609</v>
      </c>
    </row>
    <row r="33" ht="8.35" customHeight="1">
      <c r="C33" s="7"/>
      <c r="D33" s="8"/>
      <c r="E33" s="19"/>
      <c r="F33" s="19"/>
    </row>
    <row r="34" ht="20.05" customHeight="1">
      <c r="C34" s="16">
        <v>200</v>
      </c>
      <c r="D34" s="17">
        <f>(2*ATAN(((LOOKUP($B$3,'Sensor Data'!$A$3:$A$8,'Sensor Data'!$E$3:$E$8))/(2*$C34)))/PI())*180</f>
        <v>6.19336842363395</v>
      </c>
      <c r="E34" s="18">
        <f>(2*ATAN(((LOOKUP($B$3,'Sensor Data'!$A$3:$A$8,'Sensor Data'!$B$3:$B$8))/(2*$C34)))/PI())*180</f>
        <v>4.9529981693223</v>
      </c>
      <c r="F34" s="18">
        <f>(2*ATAN(((LOOKUP($B$3,'Sensor Data'!$A$3:$A$8,'Sensor Data'!$C$3:$C$8))/(2*$C34)))/PI())*180</f>
        <v>3.72291526093346</v>
      </c>
    </row>
    <row r="35" ht="8.35" customHeight="1">
      <c r="C35" s="7"/>
      <c r="D35" s="8"/>
      <c r="E35" s="19"/>
      <c r="F35" s="19"/>
    </row>
    <row r="36" ht="20.05" customHeight="1">
      <c r="C36" s="16">
        <v>300</v>
      </c>
      <c r="D36" s="17">
        <f>(2*ATAN(((LOOKUP($B$3,'Sensor Data'!$A$3:$A$8,'Sensor Data'!$E$3:$E$8))/(2*$C36)))/PI())*180</f>
        <v>4.1311466754171</v>
      </c>
      <c r="E36" s="18">
        <f>(2*ATAN(((LOOKUP($B$3,'Sensor Data'!$A$3:$A$8,'Sensor Data'!$B$3:$B$8))/(2*$C36)))/PI())*180</f>
        <v>3.30314145365005</v>
      </c>
      <c r="F36" s="18">
        <f>(2*ATAN(((LOOKUP($B$3,'Sensor Data'!$A$3:$A$8,'Sensor Data'!$C$3:$C$8))/(2*$C36)))/PI())*180</f>
        <v>2.48242870672861</v>
      </c>
    </row>
  </sheetData>
  <mergeCells count="4">
    <mergeCell ref="A1:B1"/>
    <mergeCell ref="A2:B2"/>
    <mergeCell ref="C11:F11"/>
    <mergeCell ref="C12:F12"/>
  </mergeCells>
  <dataValidations count="1">
    <dataValidation type="list" allowBlank="1" showInputMessage="1" showErrorMessage="1" sqref="B3">
      <formula1>"Medium Format,Full Frame,Canon APS-H,Other APS-C,Canon APS-C,u4/3"</formula1>
    </dataValidation>
  </dataValidation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8281" style="20" customWidth="1"/>
    <col min="2" max="2" width="19.4375" style="20" customWidth="1"/>
    <col min="3" max="4" width="16.3516" style="20" customWidth="1"/>
    <col min="5" max="15" width="16.3516" style="32" customWidth="1"/>
    <col min="16" max="256" width="16.3516" style="32" customWidth="1"/>
  </cols>
  <sheetData>
    <row r="1" ht="15.8" customHeight="1"/>
    <row r="2" ht="27.65" customHeight="1">
      <c r="B2" t="s" s="2">
        <v>14</v>
      </c>
      <c r="C2" s="2"/>
      <c r="D2" s="2"/>
    </row>
    <row r="3" ht="27.05" customHeight="1">
      <c r="B3" t="s" s="3">
        <v>15</v>
      </c>
      <c r="C3" s="4"/>
      <c r="D3" s="4"/>
    </row>
    <row r="4" ht="20.25" customHeight="1">
      <c r="B4" s="21"/>
      <c r="C4" t="s" s="22">
        <v>16</v>
      </c>
      <c r="D4" t="s" s="23">
        <v>17</v>
      </c>
    </row>
    <row r="5" ht="20.05" customHeight="1">
      <c r="B5" t="s" s="24">
        <v>18</v>
      </c>
      <c r="C5" s="10">
        <v>8</v>
      </c>
      <c r="D5" s="25">
        <v>2</v>
      </c>
    </row>
    <row r="6" ht="20.05" customHeight="1">
      <c r="B6" t="s" s="24">
        <v>19</v>
      </c>
      <c r="C6" s="26">
        <v>10</v>
      </c>
      <c r="D6" s="27">
        <v>10</v>
      </c>
    </row>
    <row r="7" ht="8.35" customHeight="1">
      <c r="B7" s="28"/>
      <c r="C7" s="29"/>
      <c r="D7" s="30"/>
    </row>
    <row r="8" ht="20.05" customHeight="1">
      <c r="B8" t="s" s="24">
        <v>20</v>
      </c>
      <c r="C8" s="10">
        <v>300</v>
      </c>
      <c r="D8" s="31"/>
    </row>
    <row r="10" ht="27.65" customHeight="1">
      <c r="E10" t="s" s="2">
        <v>8</v>
      </c>
      <c r="F10" s="2"/>
      <c r="G10" s="2"/>
      <c r="H10" s="2"/>
      <c r="I10" s="2"/>
      <c r="J10" s="2"/>
      <c r="K10" s="2"/>
      <c r="L10" s="2"/>
      <c r="M10" s="2"/>
      <c r="N10" s="2"/>
      <c r="O10" s="2"/>
    </row>
    <row r="11" ht="28.2" customHeight="1">
      <c r="E11" t="s" s="3">
        <v>21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ht="24.3" customHeight="1">
      <c r="E12" s="34"/>
      <c r="F12" t="s" s="35">
        <v>22</v>
      </c>
      <c r="G12" s="36"/>
      <c r="H12" t="s" s="35">
        <v>23</v>
      </c>
      <c r="I12" s="36"/>
      <c r="J12" t="s" s="35">
        <v>24</v>
      </c>
      <c r="K12" s="37"/>
      <c r="L12" s="36"/>
      <c r="M12" t="s" s="35">
        <v>25</v>
      </c>
      <c r="N12" s="37"/>
      <c r="O12" s="36"/>
    </row>
    <row r="13" ht="32.05" customHeight="1">
      <c r="E13" t="s" s="38">
        <v>10</v>
      </c>
      <c r="F13" t="s" s="39">
        <v>26</v>
      </c>
      <c r="G13" t="s" s="40">
        <v>27</v>
      </c>
      <c r="H13" t="s" s="39">
        <v>28</v>
      </c>
      <c r="I13" t="s" s="40">
        <v>29</v>
      </c>
      <c r="J13" t="s" s="39">
        <v>30</v>
      </c>
      <c r="K13" t="s" s="41">
        <v>31</v>
      </c>
      <c r="L13" t="s" s="40">
        <v>32</v>
      </c>
      <c r="M13" t="s" s="39">
        <v>33</v>
      </c>
      <c r="N13" t="s" s="41">
        <v>34</v>
      </c>
      <c r="O13" t="s" s="40">
        <v>35</v>
      </c>
    </row>
    <row r="14" ht="20.05" customHeight="1">
      <c r="E14" s="42">
        <f>'Camera_Lens Data'!$C14</f>
        <v>12</v>
      </c>
      <c r="F14" s="43">
        <f>IF($C$6&gt;='Camera_Lens Data'!F14,"-",('Camera_Lens Data'!F14-$C$6)/'Camera_Lens Data'!F14)</f>
        <v>0.824209382021331</v>
      </c>
      <c r="G14" s="44">
        <f>IF($D$6&gt;='Camera_Lens Data'!E14,"-",('Camera_Lens Data'!E14-$D$6)/'Camera_Lens Data'!E14)</f>
        <v>0.860277902018463</v>
      </c>
      <c r="H14" s="45">
        <f>IF($C$6&lt;='Camera_Lens Data'!F14,'Camera_Lens Data'!F14+($C$5-1)*(1-F14)*'Camera_Lens Data'!F14,"-")</f>
        <v>126.885857248727</v>
      </c>
      <c r="I14" s="46">
        <f>IF($D$6&lt;='Camera_Lens Data'!E14,'Camera_Lens Data'!E14+($D$5-1)*(1-G14)*'Camera_Lens Data'!E14,"-")</f>
        <v>81.5706401812073</v>
      </c>
      <c r="J14" s="47">
        <f>IF(H14="-","-",'Camera_Lens Data'!$B$7*(H14/'Camera_Lens Data'!F14))</f>
        <v>8672.317458907470</v>
      </c>
      <c r="K14" s="48">
        <f>IF(I14="-","-",'Camera_Lens Data'!$B$6*(I14/'Camera_Lens Data'!E14))</f>
        <v>5908.319355936290</v>
      </c>
      <c r="L14" s="49">
        <f>IF(OR(F14="-",G14="-"),"-",(J14*K14)/1000000)</f>
        <v>51.2388211032872</v>
      </c>
      <c r="M14" s="50">
        <f>IF(OR(F14="-",G14="-"),"-",J14/K14)</f>
        <v>1.4678146079213</v>
      </c>
      <c r="N14" s="51">
        <f>IF(OR(F14="-",G14="-"),"-",J14/$C$8)</f>
        <v>28.9077248630249</v>
      </c>
      <c r="O14" s="49">
        <f>IF(OR(F14="-",G14="-"),"-",K14/$C$8)</f>
        <v>19.694397853121</v>
      </c>
    </row>
    <row r="15" ht="8.35" customHeight="1">
      <c r="E15" s="52"/>
      <c r="F15" s="53"/>
      <c r="G15" s="54"/>
      <c r="H15" s="53"/>
      <c r="I15" s="54"/>
      <c r="J15" s="53"/>
      <c r="K15" s="31"/>
      <c r="L15" s="54"/>
      <c r="M15" s="53"/>
      <c r="N15" s="31"/>
      <c r="O15" s="54"/>
    </row>
    <row r="16" ht="20.05" customHeight="1">
      <c r="E16" s="42">
        <f>'Camera_Lens Data'!$C16</f>
        <v>15</v>
      </c>
      <c r="F16" s="43">
        <f>IF($C$6&gt;='Camera_Lens Data'!F16,"-",('Camera_Lens Data'!F16-$C$6)/'Camera_Lens Data'!F16)</f>
        <v>0.786586471519503</v>
      </c>
      <c r="G16" s="44">
        <f>IF($D$6&gt;='Camera_Lens Data'!E16,"-",('Camera_Lens Data'!E16-$D$6)/'Camera_Lens Data'!E16)</f>
        <v>0.833169926891282</v>
      </c>
      <c r="H16" s="45">
        <f>IF($C$6&lt;='Camera_Lens Data'!F16,'Camera_Lens Data'!F16+($C$5-1)*(1-F16)*'Camera_Lens Data'!F16,"-")</f>
        <v>116.857385617491</v>
      </c>
      <c r="I16" s="46">
        <f>IF($D$6&lt;='Camera_Lens Data'!E16,'Camera_Lens Data'!E16+($D$5-1)*(1-G16)*'Camera_Lens Data'!E16,"-")</f>
        <v>69.9412312999666</v>
      </c>
      <c r="J16" s="47">
        <f>IF(H16="-","-",'Camera_Lens Data'!$B$7*(H16/'Camera_Lens Data'!F16))</f>
        <v>9696.262591125220</v>
      </c>
      <c r="K16" s="48">
        <f>IF(I16="-","-",'Camera_Lens Data'!$B$6*(I16/'Camera_Lens Data'!E16))</f>
        <v>6048.847098995590</v>
      </c>
      <c r="L16" s="49">
        <f>IF(OR(F16="-",G16="-"),"-",(J16*K16)/1000000)</f>
        <v>58.6512098454272</v>
      </c>
      <c r="M16" s="50">
        <f>IF(OR(F16="-",G16="-"),"-",J16/K16)</f>
        <v>1.6029935014782</v>
      </c>
      <c r="N16" s="51">
        <f>IF(OR(F16="-",G16="-"),"-",J16/$C$8)</f>
        <v>32.3208753037507</v>
      </c>
      <c r="O16" s="49">
        <f>IF(OR(F16="-",G16="-"),"-",K16/$C$8)</f>
        <v>20.1628236633186</v>
      </c>
    </row>
    <row r="17" ht="8.35" customHeight="1">
      <c r="E17" s="52"/>
      <c r="F17" s="53"/>
      <c r="G17" s="54"/>
      <c r="H17" s="53"/>
      <c r="I17" s="54"/>
      <c r="J17" s="53"/>
      <c r="K17" s="31"/>
      <c r="L17" s="54"/>
      <c r="M17" s="53"/>
      <c r="N17" s="31"/>
      <c r="O17" s="54"/>
    </row>
    <row r="18" ht="20.05" customHeight="1">
      <c r="E18" s="42">
        <f>'Camera_Lens Data'!$C18</f>
        <v>18</v>
      </c>
      <c r="F18" s="43">
        <f>IF($C$6&gt;='Camera_Lens Data'!F18,"-",('Camera_Lens Data'!F18-$C$6)/'Camera_Lens Data'!F18)</f>
        <v>0.748176982277982</v>
      </c>
      <c r="G18" s="44">
        <f>IF($D$6&gt;='Camera_Lens Data'!E18,"-",('Camera_Lens Data'!E18-$D$6)/'Camera_Lens Data'!E18)</f>
        <v>0.805196353424895</v>
      </c>
      <c r="H18" s="45">
        <f>IF($C$6&lt;='Camera_Lens Data'!F18,'Camera_Lens Data'!F18+($C$5-1)*(1-F18)*'Camera_Lens Data'!F18,"-")</f>
        <v>109.710428738642</v>
      </c>
      <c r="I18" s="46">
        <f>IF($D$6&lt;='Camera_Lens Data'!E18,'Camera_Lens Data'!E18+($D$5-1)*(1-G18)*'Camera_Lens Data'!E18,"-")</f>
        <v>61.3337413124071</v>
      </c>
      <c r="J18" s="47">
        <f>IF(H18="-","-",'Camera_Lens Data'!$B$7*(H18/'Camera_Lens Data'!F18))</f>
        <v>10741.6152503224</v>
      </c>
      <c r="K18" s="48">
        <f>IF(I18="-","-",'Camera_Lens Data'!$B$6*(I18/'Camera_Lens Data'!E18))</f>
        <v>6193.862103845340</v>
      </c>
      <c r="L18" s="49">
        <f>IF(OR(F18="-",G18="-"),"-",(J18*K18)/1000000)</f>
        <v>66.5320836330591</v>
      </c>
      <c r="M18" s="50">
        <f>IF(OR(F18="-",G18="-"),"-",J18/K18)</f>
        <v>1.73423545281282</v>
      </c>
      <c r="N18" s="51">
        <f>IF(OR(F18="-",G18="-"),"-",J18/$C$8)</f>
        <v>35.8053841677413</v>
      </c>
      <c r="O18" s="49">
        <f>IF(OR(F18="-",G18="-"),"-",K18/$C$8)</f>
        <v>20.6462070128178</v>
      </c>
    </row>
    <row r="19" ht="8.35" customHeight="1">
      <c r="E19" s="52"/>
      <c r="F19" s="53"/>
      <c r="G19" s="54"/>
      <c r="H19" s="53"/>
      <c r="I19" s="54"/>
      <c r="J19" s="53"/>
      <c r="K19" s="31"/>
      <c r="L19" s="54"/>
      <c r="M19" s="53"/>
      <c r="N19" s="31"/>
      <c r="O19" s="54"/>
    </row>
    <row r="20" ht="20.05" customHeight="1">
      <c r="E20" s="42">
        <f>'Camera_Lens Data'!$C20</f>
        <v>25</v>
      </c>
      <c r="F20" s="43">
        <f>IF($C$6&gt;='Camera_Lens Data'!F20,"-",('Camera_Lens Data'!F20-$C$6)/'Camera_Lens Data'!F20)</f>
        <v>0.656928377344035</v>
      </c>
      <c r="G20" s="44">
        <f>IF($D$6&gt;='Camera_Lens Data'!E20,"-",('Camera_Lens Data'!E20-$D$6)/'Camera_Lens Data'!E20)</f>
        <v>0.738022658983355</v>
      </c>
      <c r="H20" s="45">
        <f>IF($C$6&lt;='Camera_Lens Data'!F20,'Camera_Lens Data'!F20+($C$5-1)*(1-F20)*'Camera_Lens Data'!F20,"-")</f>
        <v>99.1484323960775</v>
      </c>
      <c r="I20" s="46">
        <f>IF($D$6&lt;='Camera_Lens Data'!E20,'Camera_Lens Data'!E20+($D$5-1)*(1-G20)*'Camera_Lens Data'!E20,"-")</f>
        <v>48.1712401583793</v>
      </c>
      <c r="J20" s="47">
        <f>IF(H20="-","-",'Camera_Lens Data'!$B$7*(H20/'Camera_Lens Data'!F20))</f>
        <v>13225.0372822047</v>
      </c>
      <c r="K20" s="48">
        <f>IF(I20="-","-",'Camera_Lens Data'!$B$6*(I20/'Camera_Lens Data'!E20))</f>
        <v>6542.090535830290</v>
      </c>
      <c r="L20" s="49">
        <f>IF(OR(F20="-",G20="-"),"-",(J20*K20)/1000000)</f>
        <v>86.5193912399141</v>
      </c>
      <c r="M20" s="50">
        <f>IF(OR(F20="-",G20="-"),"-",J20/K20)</f>
        <v>2.02153076448158</v>
      </c>
      <c r="N20" s="51">
        <f>IF(OR(F20="-",G20="-"),"-",J20/$C$8)</f>
        <v>44.083457607349</v>
      </c>
      <c r="O20" s="49">
        <f>IF(OR(F20="-",G20="-"),"-",K20/$C$8)</f>
        <v>21.8069684527676</v>
      </c>
    </row>
    <row r="21" ht="8.35" customHeight="1">
      <c r="E21" s="52"/>
      <c r="F21" s="53"/>
      <c r="G21" s="54"/>
      <c r="H21" s="53"/>
      <c r="I21" s="54"/>
      <c r="J21" s="53"/>
      <c r="K21" s="31"/>
      <c r="L21" s="54"/>
      <c r="M21" s="53"/>
      <c r="N21" s="31"/>
      <c r="O21" s="54"/>
    </row>
    <row r="22" ht="20.05" customHeight="1">
      <c r="E22" s="42">
        <f>'Camera_Lens Data'!$C22</f>
        <v>35</v>
      </c>
      <c r="F22" s="43">
        <f>IF($C$6&gt;='Camera_Lens Data'!F22,"-",('Camera_Lens Data'!F22-$C$6)/'Camera_Lens Data'!F22)</f>
        <v>0.52475026092815</v>
      </c>
      <c r="G22" s="44">
        <f>IF($D$6&gt;='Camera_Lens Data'!E22,"-",('Camera_Lens Data'!E22-$D$6)/'Camera_Lens Data'!E22)</f>
        <v>0.639823102918151</v>
      </c>
      <c r="H22" s="45">
        <f>IF($C$6&lt;='Camera_Lens Data'!F22,'Camera_Lens Data'!F22+($C$5-1)*(1-F22)*'Camera_Lens Data'!F22,"-")</f>
        <v>91.0415686277487</v>
      </c>
      <c r="I22" s="46">
        <f>IF($D$6&lt;='Camera_Lens Data'!E22,'Camera_Lens Data'!E22+($D$5-1)*(1-G22)*'Camera_Lens Data'!E22,"-")</f>
        <v>37.764135015377</v>
      </c>
      <c r="J22" s="47">
        <f>IF(H22="-","-",'Camera_Lens Data'!$B$7*(H22/'Camera_Lens Data'!F22))</f>
        <v>16822.3968985795</v>
      </c>
      <c r="K22" s="48">
        <f>IF(I22="-","-",'Camera_Lens Data'!$B$6*(I22/'Camera_Lens Data'!E22))</f>
        <v>7051.1570344723</v>
      </c>
      <c r="L22" s="49">
        <f>IF(OR(F22="-",G22="-"),"-",(J22*K22)/1000000)</f>
        <v>118.617362228104</v>
      </c>
      <c r="M22" s="50">
        <f>IF(OR(F22="-",G22="-"),"-",J22/K22)</f>
        <v>2.38576404075767</v>
      </c>
      <c r="N22" s="51">
        <f>IF(OR(F22="-",G22="-"),"-",J22/$C$8)</f>
        <v>56.0746563285983</v>
      </c>
      <c r="O22" s="49">
        <f>IF(OR(F22="-",G22="-"),"-",K22/$C$8)</f>
        <v>23.5038567815743</v>
      </c>
    </row>
    <row r="23" ht="8.35" customHeight="1">
      <c r="E23" s="52"/>
      <c r="F23" s="53"/>
      <c r="G23" s="54"/>
      <c r="H23" s="53"/>
      <c r="I23" s="54"/>
      <c r="J23" s="53"/>
      <c r="K23" s="31"/>
      <c r="L23" s="54"/>
      <c r="M23" s="53"/>
      <c r="N23" s="31"/>
      <c r="O23" s="54"/>
    </row>
    <row r="24" ht="20.05" customHeight="1">
      <c r="E24" s="42">
        <f>'Camera_Lens Data'!$C24</f>
        <v>42.5</v>
      </c>
      <c r="F24" s="43">
        <f>IF($C$6&gt;='Camera_Lens Data'!F24,"-",('Camera_Lens Data'!F24-$C$6)/'Camera_Lens Data'!F24)</f>
        <v>0.424990127600211</v>
      </c>
      <c r="G24" s="44">
        <f>IF($D$6&gt;='Camera_Lens Data'!E24,"-",('Camera_Lens Data'!E24-$D$6)/'Camera_Lens Data'!E24)</f>
        <v>0.565377730435213</v>
      </c>
      <c r="H24" s="45">
        <f>IF($C$6&lt;='Camera_Lens Data'!F24,'Camera_Lens Data'!F24+($C$5-1)*(1-F24)*'Camera_Lens Data'!F24,"-")</f>
        <v>87.3910057548496</v>
      </c>
      <c r="I24" s="46">
        <f>IF($D$6&lt;='Camera_Lens Data'!E24,'Camera_Lens Data'!E24+($D$5-1)*(1-G24)*'Camera_Lens Data'!E24,"-")</f>
        <v>33.0084850691466</v>
      </c>
      <c r="J24" s="47">
        <f>IF(H24="-","-",'Camera_Lens Data'!$B$7*(H24/'Camera_Lens Data'!F24))</f>
        <v>19537.4686872327</v>
      </c>
      <c r="K24" s="48">
        <f>IF(I24="-","-",'Camera_Lens Data'!$B$6*(I24/'Camera_Lens Data'!E24))</f>
        <v>7437.081845423850</v>
      </c>
      <c r="L24" s="49">
        <f>IF(OR(F24="-",G24="-"),"-",(J24*K24)/1000000)</f>
        <v>145.301753679355</v>
      </c>
      <c r="M24" s="50">
        <f>IF(OR(F24="-",G24="-"),"-",J24/K24)</f>
        <v>2.62703424452084</v>
      </c>
      <c r="N24" s="51">
        <f>IF(OR(F24="-",G24="-"),"-",J24/$C$8)</f>
        <v>65.124895624109</v>
      </c>
      <c r="O24" s="49">
        <f>IF(OR(F24="-",G24="-"),"-",K24/$C$8)</f>
        <v>24.7902728180795</v>
      </c>
    </row>
    <row r="25" ht="8.35" customHeight="1">
      <c r="E25" s="52"/>
      <c r="F25" s="53"/>
      <c r="G25" s="54"/>
      <c r="H25" s="53"/>
      <c r="I25" s="54"/>
      <c r="J25" s="53"/>
      <c r="K25" s="31"/>
      <c r="L25" s="54"/>
      <c r="M25" s="53"/>
      <c r="N25" s="31"/>
      <c r="O25" s="54"/>
    </row>
    <row r="26" ht="20.05" customHeight="1">
      <c r="E26" s="42">
        <f>'Camera_Lens Data'!$C26</f>
        <v>50</v>
      </c>
      <c r="F26" s="43">
        <f>IF($C$6&gt;='Camera_Lens Data'!F26,"-",('Camera_Lens Data'!F26-$C$6)/'Camera_Lens Data'!F26)</f>
        <v>0.324954864691263</v>
      </c>
      <c r="G26" s="44">
        <f>IF($D$6&gt;='Camera_Lens Data'!E26,"-",('Camera_Lens Data'!E26-$D$6)/'Camera_Lens Data'!E26)</f>
        <v>0.490576760300277</v>
      </c>
      <c r="H26" s="45">
        <f>IF($C$6&lt;='Camera_Lens Data'!F26,'Camera_Lens Data'!F26+($C$5-1)*(1-F26)*'Camera_Lens Data'!F26,"-")</f>
        <v>84.8138242569905</v>
      </c>
      <c r="I26" s="46">
        <f>IF($D$6&lt;='Camera_Lens Data'!E26,'Camera_Lens Data'!E26+($D$5-1)*(1-G26)*'Camera_Lens Data'!E26,"-")</f>
        <v>29.6300428027085</v>
      </c>
      <c r="J26" s="47">
        <f>IF(H26="-","-",'Camera_Lens Data'!$B$7*(H26/'Camera_Lens Data'!F26))</f>
        <v>22260.0284025626</v>
      </c>
      <c r="K26" s="48">
        <f>IF(I26="-","-",'Camera_Lens Data'!$B$6*(I26/'Camera_Lens Data'!E26))</f>
        <v>7824.850074603370</v>
      </c>
      <c r="L26" s="49">
        <f>IF(OR(F26="-",G26="-"),"-",(J26*K26)/1000000)</f>
        <v>174.181384906465</v>
      </c>
      <c r="M26" s="50">
        <f>IF(OR(F26="-",G26="-"),"-",J26/K26)</f>
        <v>2.84478656975302</v>
      </c>
      <c r="N26" s="51">
        <f>IF(OR(F26="-",G26="-"),"-",J26/$C$8)</f>
        <v>74.2000946752087</v>
      </c>
      <c r="O26" s="49">
        <f>IF(OR(F26="-",G26="-"),"-",K26/$C$8)</f>
        <v>26.0828335820112</v>
      </c>
    </row>
    <row r="27" ht="8.35" customHeight="1">
      <c r="E27" s="52"/>
      <c r="F27" s="53"/>
      <c r="G27" s="54"/>
      <c r="H27" s="53"/>
      <c r="I27" s="54"/>
      <c r="J27" s="53"/>
      <c r="K27" s="31"/>
      <c r="L27" s="54"/>
      <c r="M27" s="53"/>
      <c r="N27" s="31"/>
      <c r="O27" s="54"/>
    </row>
    <row r="28" ht="20.05" customHeight="1">
      <c r="E28" s="42">
        <f>'Camera_Lens Data'!$C28</f>
        <v>56</v>
      </c>
      <c r="F28" s="43">
        <f>IF($C$6&gt;='Camera_Lens Data'!F28,"-",('Camera_Lens Data'!F28-$C$6)/'Camera_Lens Data'!F28)</f>
        <v>0.244801525102822</v>
      </c>
      <c r="G28" s="44">
        <f>IF($D$6&gt;='Camera_Lens Data'!E28,"-",('Camera_Lens Data'!E28-$D$6)/'Camera_Lens Data'!E28)</f>
        <v>0.430572981899127</v>
      </c>
      <c r="H28" s="45">
        <f>IF($C$6&lt;='Camera_Lens Data'!F28,'Camera_Lens Data'!F28+($C$5-1)*(1-F28)*'Camera_Lens Data'!F28,"-")</f>
        <v>83.24155216462999</v>
      </c>
      <c r="I28" s="46">
        <f>IF($D$6&lt;='Camera_Lens Data'!E28,'Camera_Lens Data'!E28+($D$5-1)*(1-G28)*'Camera_Lens Data'!E28,"-")</f>
        <v>27.5615130334903</v>
      </c>
      <c r="J28" s="47">
        <f>IF(H28="-","-",'Camera_Lens Data'!$B$7*(H28/'Camera_Lens Data'!F28))</f>
        <v>24441.4816928016</v>
      </c>
      <c r="K28" s="48">
        <f>IF(I28="-","-",'Camera_Lens Data'!$B$6*(I28/'Camera_Lens Data'!E28))</f>
        <v>8135.909661834930</v>
      </c>
      <c r="L28" s="49">
        <f>IF(OR(F28="-",G28="-"),"-",(J28*K28)/1000000)</f>
        <v>198.853687054026</v>
      </c>
      <c r="M28" s="50">
        <f>IF(OR(F28="-",G28="-"),"-",J28/K28)</f>
        <v>3.00414860890788</v>
      </c>
      <c r="N28" s="51">
        <f>IF(OR(F28="-",G28="-"),"-",J28/$C$8)</f>
        <v>81.471605642672</v>
      </c>
      <c r="O28" s="49">
        <f>IF(OR(F28="-",G28="-"),"-",K28/$C$8)</f>
        <v>27.1196988727831</v>
      </c>
    </row>
    <row r="29" ht="8.35" customHeight="1">
      <c r="E29" s="52"/>
      <c r="F29" s="53"/>
      <c r="G29" s="54"/>
      <c r="H29" s="53"/>
      <c r="I29" s="54"/>
      <c r="J29" s="53"/>
      <c r="K29" s="31"/>
      <c r="L29" s="54"/>
      <c r="M29" s="53"/>
      <c r="N29" s="31"/>
      <c r="O29" s="54"/>
    </row>
    <row r="30" ht="20.05" customHeight="1">
      <c r="E30" s="42">
        <f>'Camera_Lens Data'!$C30</f>
        <v>60</v>
      </c>
      <c r="F30" s="43">
        <f>IF($C$6&gt;='Camera_Lens Data'!F30,"-",('Camera_Lens Data'!F30-$C$6)/'Camera_Lens Data'!F30)</f>
        <v>0.191321935425229</v>
      </c>
      <c r="G30" s="44">
        <f>IF($D$6&gt;='Camera_Lens Data'!E30,"-",('Camera_Lens Data'!E30-$D$6)/'Camera_Lens Data'!E30)</f>
        <v>0.390512851246978</v>
      </c>
      <c r="H30" s="45">
        <f>IF($C$6&lt;='Camera_Lens Data'!F30,'Camera_Lens Data'!F30+($C$5-1)*(1-F30)*'Camera_Lens Data'!F30,"-")</f>
        <v>82.3658603318965</v>
      </c>
      <c r="I30" s="46">
        <f>IF($D$6&lt;='Camera_Lens Data'!E30,'Camera_Lens Data'!E30+($D$5-1)*(1-G30)*'Camera_Lens Data'!E30,"-")</f>
        <v>26.4072368391351</v>
      </c>
      <c r="J30" s="47">
        <f>IF(H30="-","-",'Camera_Lens Data'!$B$7*(H30/'Camera_Lens Data'!F30))</f>
        <v>25896.982205467</v>
      </c>
      <c r="K30" s="48">
        <f>IF(I30="-","-",'Camera_Lens Data'!$B$6*(I30/'Camera_Lens Data'!E30))</f>
        <v>8343.581379135670</v>
      </c>
      <c r="L30" s="49">
        <f>IF(OR(F30="-",G30="-"),"-",(J30*K30)/1000000)</f>
        <v>216.073578505342</v>
      </c>
      <c r="M30" s="50">
        <f>IF(OR(F30="-",G30="-"),"-",J30/K30)</f>
        <v>3.10382089281542</v>
      </c>
      <c r="N30" s="51">
        <f>IF(OR(F30="-",G30="-"),"-",J30/$C$8)</f>
        <v>86.3232740182233</v>
      </c>
      <c r="O30" s="49">
        <f>IF(OR(F30="-",G30="-"),"-",K30/$C$8)</f>
        <v>27.8119379304522</v>
      </c>
    </row>
    <row r="31" ht="8.35" customHeight="1">
      <c r="E31" s="52"/>
      <c r="F31" s="53"/>
      <c r="G31" s="54"/>
      <c r="H31" s="53"/>
      <c r="I31" s="54"/>
      <c r="J31" s="53"/>
      <c r="K31" s="31"/>
      <c r="L31" s="54"/>
      <c r="M31" s="53"/>
      <c r="N31" s="31"/>
      <c r="O31" s="54"/>
    </row>
    <row r="32" ht="20.05" customHeight="1">
      <c r="E32" s="42">
        <f>'Camera_Lens Data'!$C32</f>
        <v>100</v>
      </c>
      <c r="F32" t="s" s="55">
        <f>IF($C$6&gt;='Camera_Lens Data'!F32,"-",('Camera_Lens Data'!F32-$C$6)/'Camera_Lens Data'!F32)</f>
        <v>36</v>
      </c>
      <c r="G32" t="s" s="56">
        <f>IF($D$6&gt;='Camera_Lens Data'!E32,"-",('Camera_Lens Data'!E32-$D$6)/'Camera_Lens Data'!E32)</f>
        <v>36</v>
      </c>
      <c r="H32" t="s" s="55">
        <f>IF($C$6&lt;='Camera_Lens Data'!F32,'Camera_Lens Data'!F32+($C$5-1)*(1-F32)*'Camera_Lens Data'!F32,"-")</f>
        <v>36</v>
      </c>
      <c r="I32" t="s" s="56">
        <f>IF($D$6&lt;='Camera_Lens Data'!E32,'Camera_Lens Data'!E32+($D$5-1)*(1-G32)*'Camera_Lens Data'!E32,"-")</f>
        <v>36</v>
      </c>
      <c r="J32" t="s" s="55">
        <f>IF(H32="-","-",'Camera_Lens Data'!$B$7*(H32/'Camera_Lens Data'!F32))</f>
        <v>36</v>
      </c>
      <c r="K32" t="s" s="57">
        <f>IF(I32="-","-",'Camera_Lens Data'!$B$6*(I32/'Camera_Lens Data'!E32))</f>
        <v>36</v>
      </c>
      <c r="L32" t="s" s="56">
        <f>IF(OR(F32="-",G32="-"),"-",(J32*K32)/1000000)</f>
        <v>36</v>
      </c>
      <c r="M32" t="s" s="55">
        <f>IF(OR(F32="-",G32="-"),"-",J32/K32)</f>
        <v>36</v>
      </c>
      <c r="N32" t="s" s="57">
        <f>IF(OR(F32="-",G32="-"),"-",J32/$C$8)</f>
        <v>36</v>
      </c>
      <c r="O32" t="s" s="56">
        <f>IF(OR(F32="-",G32="-"),"-",K32/$C$8)</f>
        <v>36</v>
      </c>
    </row>
    <row r="33" ht="8.35" customHeight="1">
      <c r="E33" s="52"/>
      <c r="F33" s="53"/>
      <c r="G33" s="54"/>
      <c r="H33" s="53"/>
      <c r="I33" s="54"/>
      <c r="J33" s="53"/>
      <c r="K33" s="31"/>
      <c r="L33" s="54"/>
      <c r="M33" s="53"/>
      <c r="N33" s="31"/>
      <c r="O33" s="54"/>
    </row>
    <row r="34" ht="20.05" customHeight="1">
      <c r="E34" s="42">
        <f>'Camera_Lens Data'!$C34</f>
        <v>200</v>
      </c>
      <c r="F34" t="s" s="55">
        <f>IF($C$6&gt;='Camera_Lens Data'!F34,"-",('Camera_Lens Data'!F34-$C$6)/'Camera_Lens Data'!F34)</f>
        <v>36</v>
      </c>
      <c r="G34" t="s" s="56">
        <f>IF($D$6&gt;='Camera_Lens Data'!E34,"-",('Camera_Lens Data'!E34-$D$6)/'Camera_Lens Data'!E34)</f>
        <v>36</v>
      </c>
      <c r="H34" t="s" s="55">
        <f>IF($C$6&lt;='Camera_Lens Data'!F34,'Camera_Lens Data'!F34+($C$5-1)*(1-F34)*'Camera_Lens Data'!F34,"-")</f>
        <v>36</v>
      </c>
      <c r="I34" t="s" s="56">
        <f>IF($D$6&lt;='Camera_Lens Data'!E34,'Camera_Lens Data'!E34+($D$5-1)*(1-G34)*'Camera_Lens Data'!E34,"-")</f>
        <v>36</v>
      </c>
      <c r="J34" t="s" s="55">
        <f>IF(H34="-","-",'Camera_Lens Data'!$B$7*(H34/'Camera_Lens Data'!F34))</f>
        <v>36</v>
      </c>
      <c r="K34" t="s" s="57">
        <f>IF(I34="-","-",'Camera_Lens Data'!$B$6*(I34/'Camera_Lens Data'!E34))</f>
        <v>36</v>
      </c>
      <c r="L34" t="s" s="56">
        <f>IF(OR(F34="-",G34="-"),"-",(J34*K34)/1000000)</f>
        <v>36</v>
      </c>
      <c r="M34" t="s" s="55">
        <f>IF(OR(F34="-",G34="-"),"-",J34/K34)</f>
        <v>36</v>
      </c>
      <c r="N34" t="s" s="57">
        <f>IF(OR(F34="-",G34="-"),"-",J34/$C$8)</f>
        <v>36</v>
      </c>
      <c r="O34" t="s" s="56">
        <f>IF(OR(F34="-",G34="-"),"-",K34/$C$8)</f>
        <v>36</v>
      </c>
    </row>
    <row r="35" ht="8.35" customHeight="1">
      <c r="E35" s="52"/>
      <c r="F35" s="53"/>
      <c r="G35" s="54"/>
      <c r="H35" s="53"/>
      <c r="I35" s="54"/>
      <c r="J35" s="53"/>
      <c r="K35" s="31"/>
      <c r="L35" s="54"/>
      <c r="M35" s="53"/>
      <c r="N35" s="31"/>
      <c r="O35" s="54"/>
    </row>
    <row r="36" ht="21.35" customHeight="1">
      <c r="E36" s="42">
        <f>'Camera_Lens Data'!$C36</f>
        <v>300</v>
      </c>
      <c r="F36" t="s" s="58">
        <f>IF($C$6&gt;='Camera_Lens Data'!F36,"-",('Camera_Lens Data'!F36-$C$6)/'Camera_Lens Data'!F36)</f>
        <v>36</v>
      </c>
      <c r="G36" t="s" s="59">
        <f>IF($D$6&gt;='Camera_Lens Data'!E36,"-",('Camera_Lens Data'!E36-$D$6)/'Camera_Lens Data'!E36)</f>
        <v>36</v>
      </c>
      <c r="H36" t="s" s="58">
        <f>IF($C$6&lt;='Camera_Lens Data'!F36,'Camera_Lens Data'!F36+($C$5-1)*(1-F36)*'Camera_Lens Data'!F36,"-")</f>
        <v>36</v>
      </c>
      <c r="I36" t="s" s="59">
        <f>IF($D$6&lt;='Camera_Lens Data'!E36,'Camera_Lens Data'!E36+($D$5-1)*(1-G36)*'Camera_Lens Data'!E36,"-")</f>
        <v>36</v>
      </c>
      <c r="J36" t="s" s="58">
        <f>IF(H36="-","-",'Camera_Lens Data'!$B$7*(H36/'Camera_Lens Data'!F36))</f>
        <v>36</v>
      </c>
      <c r="K36" t="s" s="60">
        <f>IF(I36="-","-",'Camera_Lens Data'!$B$6*(I36/'Camera_Lens Data'!E36))</f>
        <v>36</v>
      </c>
      <c r="L36" t="s" s="59">
        <f>IF(OR(F36="-",G36="-"),"-",(J36*K36)/1000000)</f>
        <v>36</v>
      </c>
      <c r="M36" t="s" s="58">
        <f>IF(OR(F36="-",G36="-"),"-",J36/K36)</f>
        <v>36</v>
      </c>
      <c r="N36" t="s" s="60">
        <f>IF(OR(F36="-",G36="-"),"-",J36/$C$8)</f>
        <v>36</v>
      </c>
      <c r="O36" t="s" s="59">
        <f>IF(OR(F36="-",G36="-"),"-",K36/$C$8)</f>
        <v>36</v>
      </c>
    </row>
  </sheetData>
  <mergeCells count="8">
    <mergeCell ref="B2:D2"/>
    <mergeCell ref="B3:D3"/>
    <mergeCell ref="E10:O10"/>
    <mergeCell ref="E11:O11"/>
    <mergeCell ref="F12:G12"/>
    <mergeCell ref="H12:I12"/>
    <mergeCell ref="M12:O12"/>
    <mergeCell ref="J12:L12"/>
  </mergeCells>
  <conditionalFormatting sqref="F14:G14 F16:G16 F18:G18">
    <cfRule type="cellIs" dxfId="0" priority="1" operator="greaterThan" stopIfTrue="1">
      <formula>0.5</formula>
    </cfRule>
    <cfRule type="cellIs" dxfId="1" priority="2" operator="lessThan" stopIfTrue="1">
      <formula>0.15</formula>
    </cfRule>
    <cfRule type="cellIs" dxfId="2" priority="3" operator="between" stopIfTrue="1">
      <formula>0.15</formula>
      <formula>0.5</formula>
    </cfRule>
  </conditionalFormatting>
  <conditionalFormatting sqref="F20:G20 F22:G22 F24:G24 F26:G26 F28:G28 F30:G30 F32:G32 F34:G34 F36:G36">
    <cfRule type="cellIs" dxfId="3" priority="1" operator="greaterThan" stopIfTrue="1">
      <formula>0.5</formula>
    </cfRule>
    <cfRule type="cellIs" dxfId="4" priority="2" operator="lessThan" stopIfTrue="1">
      <formula>0.15</formula>
    </cfRule>
    <cfRule type="cellIs" dxfId="5" priority="3" operator="between" stopIfTrue="1">
      <formula>0.15</formula>
      <formula>0.5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N3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9.4375" style="61" customWidth="1"/>
    <col min="2" max="3" width="16.3516" style="61" customWidth="1"/>
    <col min="4" max="14" width="16.3516" style="65" customWidth="1"/>
    <col min="15" max="256" width="16.3516" style="65" customWidth="1"/>
  </cols>
  <sheetData>
    <row r="1" ht="27.65" customHeight="1">
      <c r="A1" t="s" s="2">
        <v>0</v>
      </c>
      <c r="B1" s="2"/>
      <c r="C1" s="2"/>
    </row>
    <row r="2" ht="27.05" customHeight="1">
      <c r="A2" t="s" s="3">
        <v>15</v>
      </c>
      <c r="B2" s="4"/>
      <c r="C2" s="4"/>
    </row>
    <row r="3" ht="20.25" customHeight="1">
      <c r="A3" s="62"/>
      <c r="B3" t="s" s="22">
        <v>16</v>
      </c>
      <c r="C3" t="s" s="23">
        <v>17</v>
      </c>
    </row>
    <row r="4" ht="20.05" customHeight="1">
      <c r="A4" t="s" s="63">
        <v>18</v>
      </c>
      <c r="B4" s="10">
        <v>6</v>
      </c>
      <c r="C4" s="25">
        <v>3</v>
      </c>
    </row>
    <row r="5" ht="20.05" customHeight="1">
      <c r="A5" t="s" s="63">
        <v>19</v>
      </c>
      <c r="B5" s="26">
        <v>15</v>
      </c>
      <c r="C5" s="27">
        <v>22.5</v>
      </c>
    </row>
    <row r="6" ht="8.35" customHeight="1">
      <c r="A6" s="64"/>
      <c r="B6" s="29"/>
      <c r="C6" s="30"/>
    </row>
    <row r="7" ht="20.05" customHeight="1">
      <c r="A7" t="s" s="63">
        <v>20</v>
      </c>
      <c r="B7" s="10">
        <v>300</v>
      </c>
      <c r="C7" s="31"/>
    </row>
    <row r="9" ht="27.65" customHeight="1">
      <c r="D9" t="s" s="2">
        <v>8</v>
      </c>
      <c r="E9" s="2"/>
      <c r="F9" s="2"/>
      <c r="G9" s="2"/>
      <c r="H9" s="2"/>
      <c r="I9" s="2"/>
      <c r="J9" s="2"/>
      <c r="K9" s="2"/>
      <c r="L9" s="2"/>
      <c r="M9" s="2"/>
      <c r="N9" s="2"/>
    </row>
    <row r="10" ht="28.2" customHeight="1">
      <c r="D10" t="s" s="3">
        <v>37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ht="24.3" customHeight="1">
      <c r="D11" s="34"/>
      <c r="E11" t="s" s="35">
        <v>22</v>
      </c>
      <c r="F11" s="36"/>
      <c r="G11" t="s" s="35">
        <v>23</v>
      </c>
      <c r="H11" s="36"/>
      <c r="I11" t="s" s="35">
        <v>24</v>
      </c>
      <c r="J11" s="66"/>
      <c r="K11" s="67"/>
      <c r="L11" t="s" s="68">
        <v>25</v>
      </c>
      <c r="M11" s="69"/>
      <c r="N11" s="36"/>
    </row>
    <row r="12" ht="32.05" customHeight="1">
      <c r="D12" t="s" s="38">
        <v>10</v>
      </c>
      <c r="E12" t="s" s="39">
        <v>26</v>
      </c>
      <c r="F12" t="s" s="40">
        <v>27</v>
      </c>
      <c r="G12" t="s" s="39">
        <v>28</v>
      </c>
      <c r="H12" t="s" s="70">
        <v>29</v>
      </c>
      <c r="I12" t="s" s="39">
        <v>30</v>
      </c>
      <c r="J12" t="s" s="71">
        <v>31</v>
      </c>
      <c r="K12" t="s" s="72">
        <v>32</v>
      </c>
      <c r="L12" t="s" s="73">
        <v>33</v>
      </c>
      <c r="M12" t="s" s="74">
        <v>34</v>
      </c>
      <c r="N12" t="s" s="40">
        <v>35</v>
      </c>
    </row>
    <row r="13" ht="20.05" customHeight="1">
      <c r="D13" s="42">
        <f>'Camera_Lens Data'!$C14</f>
        <v>12</v>
      </c>
      <c r="E13" s="43">
        <f>IF($B$5&gt;='Camera_Lens Data'!E14,"-",('Camera_Lens Data'!E14-$B$5)/'Camera_Lens Data'!E14)</f>
        <v>0.790416853027694</v>
      </c>
      <c r="F13" s="44">
        <f>IF($C$5&gt;='Camera_Lens Data'!F14,"-",('Camera_Lens Data'!F14-$C$5)/'Camera_Lens Data'!F14)</f>
        <v>0.604471109547995</v>
      </c>
      <c r="G13" s="75">
        <f>IF($B$5&lt;='Camera_Lens Data'!E14,'Camera_Lens Data'!E14+($B$4-1)*(1-E13)*'Camera_Lens Data'!E14,"-")</f>
        <v>146.570640181207</v>
      </c>
      <c r="H13" s="76">
        <f>IF($C$5&lt;='Camera_Lens Data'!F14,'Camera_Lens Data'!F14+($C$4-1)*(1-F13)*'Camera_Lens Data'!F14,"-")</f>
        <v>101.885857248727</v>
      </c>
      <c r="I13" s="77">
        <f>IF(G13="-","-",'Camera_Lens Data'!$B$6*(G13/'Camera_Lens Data'!E14))</f>
        <v>10616.3951695222</v>
      </c>
      <c r="J13" s="78">
        <f>IF(H13="-","-",'Camera_Lens Data'!$B$7*(H13/'Camera_Lens Data'!F14))</f>
        <v>6963.632652154810</v>
      </c>
      <c r="K13" s="79">
        <f>IF(OR(E13="-",F13="-"),"-",(I13*J13)/1000000)</f>
        <v>73.9286760506634</v>
      </c>
      <c r="L13" s="80">
        <f>IF(OR(E13="-",F13="-"),"-",I13/J13)</f>
        <v>1.52454842175471</v>
      </c>
      <c r="M13" s="81">
        <f>IF(OR(E13="-",F13="-"),"-",I13/$B$7)</f>
        <v>35.3879838984073</v>
      </c>
      <c r="N13" s="49">
        <f>IF(OR(E13="-",F13="-"),"-",J13/$B$7)</f>
        <v>23.212108840516</v>
      </c>
    </row>
    <row r="14" ht="8.35" customHeight="1">
      <c r="D14" s="52"/>
      <c r="E14" s="53"/>
      <c r="F14" s="54"/>
      <c r="G14" s="53"/>
      <c r="H14" s="82"/>
      <c r="I14" s="53"/>
      <c r="J14" s="83"/>
      <c r="K14" s="54"/>
      <c r="L14" s="53"/>
      <c r="M14" s="31"/>
      <c r="N14" s="54"/>
    </row>
    <row r="15" ht="20.05" customHeight="1">
      <c r="D15" s="42">
        <f>'Camera_Lens Data'!$C16</f>
        <v>15</v>
      </c>
      <c r="E15" s="43">
        <f>IF($B$5&gt;='Camera_Lens Data'!E16,"-",('Camera_Lens Data'!E16-$B$5)/'Camera_Lens Data'!E16)</f>
        <v>0.749754890336923</v>
      </c>
      <c r="F15" s="44">
        <f>IF($C$5&gt;='Camera_Lens Data'!F16,"-",('Camera_Lens Data'!F16-$C$5)/'Camera_Lens Data'!F16)</f>
        <v>0.519819560918882</v>
      </c>
      <c r="G15" s="75">
        <f>IF($B$5&lt;='Camera_Lens Data'!E16,'Camera_Lens Data'!E16+($B$4-1)*(1-E15)*'Camera_Lens Data'!E16,"-")</f>
        <v>134.941231299967</v>
      </c>
      <c r="H15" s="76">
        <f>IF($C$5&lt;='Camera_Lens Data'!F16,'Camera_Lens Data'!F16+($C$4-1)*(1-F15)*'Camera_Lens Data'!F16,"-")</f>
        <v>91.85738561749081</v>
      </c>
      <c r="I15" s="77">
        <f>IF(G15="-","-",'Camera_Lens Data'!$B$6*(G15/'Camera_Lens Data'!E16))</f>
        <v>11670.353242467</v>
      </c>
      <c r="J15" s="78">
        <f>IF(H15="-","-",'Camera_Lens Data'!$B$7*(H15/'Camera_Lens Data'!F16))</f>
        <v>7621.883094294770</v>
      </c>
      <c r="K15" s="79">
        <f>IF(OR(E15="-",F15="-"),"-",(I15*J15)/1000000)</f>
        <v>88.9500680832074</v>
      </c>
      <c r="L15" s="80">
        <f>IF(OR(E15="-",F15="-"),"-",I15/J15)</f>
        <v>1.53116403099946</v>
      </c>
      <c r="M15" s="81">
        <f>IF(OR(E15="-",F15="-"),"-",I15/$B$7)</f>
        <v>38.901177474890</v>
      </c>
      <c r="N15" s="49">
        <f>IF(OR(E15="-",F15="-"),"-",J15/$B$7)</f>
        <v>25.4062769809826</v>
      </c>
    </row>
    <row r="16" ht="8.35" customHeight="1">
      <c r="D16" s="52"/>
      <c r="E16" s="53"/>
      <c r="F16" s="54"/>
      <c r="G16" s="53"/>
      <c r="H16" s="82"/>
      <c r="I16" s="53"/>
      <c r="J16" s="83"/>
      <c r="K16" s="54"/>
      <c r="L16" s="53"/>
      <c r="M16" s="31"/>
      <c r="N16" s="54"/>
    </row>
    <row r="17" ht="20.05" customHeight="1">
      <c r="D17" s="42">
        <f>'Camera_Lens Data'!$C18</f>
        <v>18</v>
      </c>
      <c r="E17" s="43">
        <f>IF($B$5&gt;='Camera_Lens Data'!E18,"-",('Camera_Lens Data'!E18-$B$5)/'Camera_Lens Data'!E18)</f>
        <v>0.7077945301373429</v>
      </c>
      <c r="F17" s="44">
        <f>IF($C$5&gt;='Camera_Lens Data'!F18,"-",('Camera_Lens Data'!F18-$C$5)/'Camera_Lens Data'!F18)</f>
        <v>0.43339821012546</v>
      </c>
      <c r="G17" s="75">
        <f>IF($B$5&lt;='Camera_Lens Data'!E18,'Camera_Lens Data'!E18+($B$4-1)*(1-E17)*'Camera_Lens Data'!E18,"-")</f>
        <v>126.333741312407</v>
      </c>
      <c r="H17" s="76">
        <f>IF($C$5&lt;='Camera_Lens Data'!F18,'Camera_Lens Data'!F18+($C$4-1)*(1-F17)*'Camera_Lens Data'!F18,"-")</f>
        <v>84.71042873864209</v>
      </c>
      <c r="I17" s="77">
        <f>IF(G17="-","-",'Camera_Lens Data'!$B$6*(G17/'Camera_Lens Data'!E18))</f>
        <v>12757.9657788401</v>
      </c>
      <c r="J17" s="78">
        <f>IF(H17="-","-",'Camera_Lens Data'!$B$7*(H17/'Camera_Lens Data'!F18))</f>
        <v>8293.895518064430</v>
      </c>
      <c r="K17" s="79">
        <f>IF(OR(E17="-",F17="-"),"-",(I17*J17)/1000000)</f>
        <v>105.813235192741</v>
      </c>
      <c r="L17" s="80">
        <f>IF(OR(E17="-",F17="-"),"-",I17/J17)</f>
        <v>1.53823565187827</v>
      </c>
      <c r="M17" s="81">
        <f>IF(OR(E17="-",F17="-"),"-",I17/$B$7)</f>
        <v>42.5265525961337</v>
      </c>
      <c r="N17" s="49">
        <f>IF(OR(E17="-",F17="-"),"-",J17/$B$7)</f>
        <v>27.6463183935481</v>
      </c>
    </row>
    <row r="18" ht="8.35" customHeight="1">
      <c r="D18" s="52"/>
      <c r="E18" s="53"/>
      <c r="F18" s="54"/>
      <c r="G18" s="53"/>
      <c r="H18" s="82"/>
      <c r="I18" s="53"/>
      <c r="J18" s="83"/>
      <c r="K18" s="54"/>
      <c r="L18" s="53"/>
      <c r="M18" s="31"/>
      <c r="N18" s="54"/>
    </row>
    <row r="19" ht="20.05" customHeight="1">
      <c r="D19" s="42">
        <f>'Camera_Lens Data'!$C20</f>
        <v>25</v>
      </c>
      <c r="E19" s="43">
        <f>IF($B$5&gt;='Camera_Lens Data'!E20,"-",('Camera_Lens Data'!E20-$B$5)/'Camera_Lens Data'!E20)</f>
        <v>0.607033988475032</v>
      </c>
      <c r="F19" s="44">
        <f>IF($C$5&gt;='Camera_Lens Data'!F20,"-",('Camera_Lens Data'!F20-$C$5)/'Camera_Lens Data'!F20)</f>
        <v>0.228088849024079</v>
      </c>
      <c r="G19" s="75">
        <f>IF($B$5&lt;='Camera_Lens Data'!E20,'Camera_Lens Data'!E20+($B$4-1)*(1-E19)*'Camera_Lens Data'!E20,"-")</f>
        <v>113.171240158379</v>
      </c>
      <c r="H19" s="76">
        <f>IF($C$5&lt;='Camera_Lens Data'!F20,'Camera_Lens Data'!F20+($C$4-1)*(1-F19)*'Camera_Lens Data'!F20,"-")</f>
        <v>74.1484323960775</v>
      </c>
      <c r="I19" s="77">
        <f>IF(G19="-","-",'Camera_Lens Data'!$B$6*(G19/'Camera_Lens Data'!E20))</f>
        <v>15369.6790187271</v>
      </c>
      <c r="J19" s="78">
        <f>IF(H19="-","-",'Camera_Lens Data'!$B$7*(H19/'Camera_Lens Data'!F20))</f>
        <v>9890.381109988761</v>
      </c>
      <c r="K19" s="79">
        <f>IF(OR(E19="-",F19="-"),"-",(I19*J19)/1000000)</f>
        <v>152.011983033409</v>
      </c>
      <c r="L19" s="80">
        <f>IF(OR(E19="-",F19="-"),"-",I19/J19)</f>
        <v>1.55400270705489</v>
      </c>
      <c r="M19" s="81">
        <f>IF(OR(E19="-",F19="-"),"-",I19/$B$7)</f>
        <v>51.232263395757</v>
      </c>
      <c r="N19" s="49">
        <f>IF(OR(E19="-",F19="-"),"-",J19/$B$7)</f>
        <v>32.9679370332959</v>
      </c>
    </row>
    <row r="20" ht="8.35" customHeight="1">
      <c r="D20" s="52"/>
      <c r="E20" s="53"/>
      <c r="F20" s="54"/>
      <c r="G20" s="53"/>
      <c r="H20" s="82"/>
      <c r="I20" s="53"/>
      <c r="J20" s="83"/>
      <c r="K20" s="54"/>
      <c r="L20" s="53"/>
      <c r="M20" s="31"/>
      <c r="N20" s="54"/>
    </row>
    <row r="21" ht="20.05" customHeight="1">
      <c r="D21" s="42">
        <f>'Camera_Lens Data'!$C22</f>
        <v>35</v>
      </c>
      <c r="E21" s="43">
        <f>IF($B$5&gt;='Camera_Lens Data'!E22,"-",('Camera_Lens Data'!E22-$B$5)/'Camera_Lens Data'!E22)</f>
        <v>0.459734654377227</v>
      </c>
      <c r="F21" t="s" s="56">
        <f>IF($C$5&gt;='Camera_Lens Data'!F22,"-",('Camera_Lens Data'!F22-$C$5)/'Camera_Lens Data'!F22)</f>
        <v>36</v>
      </c>
      <c r="G21" s="75">
        <f>IF($B$5&lt;='Camera_Lens Data'!E22,'Camera_Lens Data'!E22+($B$4-1)*(1-E21)*'Camera_Lens Data'!E22,"-")</f>
        <v>102.764135015377</v>
      </c>
      <c r="H21" t="s" s="84">
        <f>IF($C$5&lt;='Camera_Lens Data'!F22,'Camera_Lens Data'!F22+($C$4-1)*(1-F21)*'Camera_Lens Data'!F22,"-")</f>
        <v>36</v>
      </c>
      <c r="I21" s="77">
        <f>IF(G21="-","-",'Camera_Lens Data'!$B$6*(G21/'Camera_Lens Data'!E22))</f>
        <v>19187.6777585423</v>
      </c>
      <c r="J21" t="s" s="85">
        <f>IF(H21="-","-",'Camera_Lens Data'!$B$7*(H21/'Camera_Lens Data'!F22))</f>
        <v>36</v>
      </c>
      <c r="K21" t="s" s="86">
        <f>IF(OR(E21="-",F21="-"),"-",(I21*J21)/1000000)</f>
        <v>36</v>
      </c>
      <c r="L21" t="s" s="87">
        <f>IF(OR(E21="-",F21="-"),"-",I21/J21)</f>
        <v>36</v>
      </c>
      <c r="M21" t="s" s="88">
        <f>IF(OR(E21="-",F21="-"),"-",I21/$B$7)</f>
        <v>36</v>
      </c>
      <c r="N21" t="s" s="56">
        <f>IF(OR(E21="-",F21="-"),"-",J21/$B$7)</f>
        <v>36</v>
      </c>
    </row>
    <row r="22" ht="8.35" customHeight="1">
      <c r="D22" s="52"/>
      <c r="E22" s="53"/>
      <c r="F22" s="54"/>
      <c r="G22" s="53"/>
      <c r="H22" s="82"/>
      <c r="I22" s="53"/>
      <c r="J22" s="83"/>
      <c r="K22" s="54"/>
      <c r="L22" s="53"/>
      <c r="M22" s="31"/>
      <c r="N22" s="54"/>
    </row>
    <row r="23" ht="20.05" customHeight="1">
      <c r="D23" s="42">
        <f>'Camera_Lens Data'!$C24</f>
        <v>42.5</v>
      </c>
      <c r="E23" s="43">
        <f>IF($B$5&gt;='Camera_Lens Data'!E24,"-",('Camera_Lens Data'!E24-$B$5)/'Camera_Lens Data'!E24)</f>
        <v>0.34806659565282</v>
      </c>
      <c r="F23" t="s" s="56">
        <f>IF($C$5&gt;='Camera_Lens Data'!F24,"-",('Camera_Lens Data'!F24-$C$5)/'Camera_Lens Data'!F24)</f>
        <v>36</v>
      </c>
      <c r="G23" s="75">
        <f>IF($B$5&lt;='Camera_Lens Data'!E24,'Camera_Lens Data'!E24+($B$4-1)*(1-E23)*'Camera_Lens Data'!E24,"-")</f>
        <v>98.0084850691466</v>
      </c>
      <c r="H23" t="s" s="84">
        <f>IF($C$5&lt;='Camera_Lens Data'!F24,'Camera_Lens Data'!F24+($C$4-1)*(1-F23)*'Camera_Lens Data'!F24,"-")</f>
        <v>36</v>
      </c>
      <c r="I23" s="77">
        <f>IF(G23="-","-",'Camera_Lens Data'!$B$6*(G23/'Camera_Lens Data'!E24))</f>
        <v>22082.1138406789</v>
      </c>
      <c r="J23" t="s" s="85">
        <f>IF(H23="-","-",'Camera_Lens Data'!$B$7*(H23/'Camera_Lens Data'!F24))</f>
        <v>36</v>
      </c>
      <c r="K23" t="s" s="86">
        <f>IF(OR(E23="-",F23="-"),"-",(I23*J23)/1000000)</f>
        <v>36</v>
      </c>
      <c r="L23" t="s" s="87">
        <f>IF(OR(E23="-",F23="-"),"-",I23/J23)</f>
        <v>36</v>
      </c>
      <c r="M23" t="s" s="88">
        <f>IF(OR(E23="-",F23="-"),"-",I23/$B$7)</f>
        <v>36</v>
      </c>
      <c r="N23" t="s" s="56">
        <f>IF(OR(E23="-",F23="-"),"-",J23/$B$7)</f>
        <v>36</v>
      </c>
    </row>
    <row r="24" ht="8.35" customHeight="1">
      <c r="D24" s="52"/>
      <c r="E24" s="53"/>
      <c r="F24" s="54"/>
      <c r="G24" s="53"/>
      <c r="H24" s="82"/>
      <c r="I24" s="53"/>
      <c r="J24" s="83"/>
      <c r="K24" s="54"/>
      <c r="L24" s="53"/>
      <c r="M24" s="31"/>
      <c r="N24" s="54"/>
    </row>
    <row r="25" ht="20.05" customHeight="1">
      <c r="D25" s="42">
        <f>'Camera_Lens Data'!$C26</f>
        <v>50</v>
      </c>
      <c r="E25" s="43">
        <f>IF($B$5&gt;='Camera_Lens Data'!E26,"-",('Camera_Lens Data'!E26-$B$5)/'Camera_Lens Data'!E26)</f>
        <v>0.235865140450415</v>
      </c>
      <c r="F25" t="s" s="56">
        <f>IF($C$5&gt;='Camera_Lens Data'!F26,"-",('Camera_Lens Data'!F26-$C$5)/'Camera_Lens Data'!F26)</f>
        <v>36</v>
      </c>
      <c r="G25" s="75">
        <f>IF($B$5&lt;='Camera_Lens Data'!E26,'Camera_Lens Data'!E26+($B$4-1)*(1-E25)*'Camera_Lens Data'!E26,"-")</f>
        <v>94.6300428027085</v>
      </c>
      <c r="H25" t="s" s="84">
        <f>IF($C$5&lt;='Camera_Lens Data'!F26,'Camera_Lens Data'!F26+($C$4-1)*(1-F25)*'Camera_Lens Data'!F26,"-")</f>
        <v>36</v>
      </c>
      <c r="I25" s="77">
        <f>IF(G25="-","-",'Camera_Lens Data'!$B$6*(G25/'Camera_Lens Data'!E26))</f>
        <v>24990.3755595252</v>
      </c>
      <c r="J25" t="s" s="85">
        <f>IF(H25="-","-",'Camera_Lens Data'!$B$7*(H25/'Camera_Lens Data'!F26))</f>
        <v>36</v>
      </c>
      <c r="K25" t="s" s="86">
        <f>IF(OR(E25="-",F25="-"),"-",(I25*J25)/1000000)</f>
        <v>36</v>
      </c>
      <c r="L25" t="s" s="87">
        <f>IF(OR(E25="-",F25="-"),"-",I25/J25)</f>
        <v>36</v>
      </c>
      <c r="M25" t="s" s="88">
        <f>IF(OR(E25="-",F25="-"),"-",I25/$B$7)</f>
        <v>36</v>
      </c>
      <c r="N25" t="s" s="56">
        <f>IF(OR(E25="-",F25="-"),"-",J25/$B$7)</f>
        <v>36</v>
      </c>
    </row>
    <row r="26" ht="8.35" customHeight="1">
      <c r="D26" s="52"/>
      <c r="E26" s="53"/>
      <c r="F26" s="54"/>
      <c r="G26" s="53"/>
      <c r="H26" s="82"/>
      <c r="I26" s="53"/>
      <c r="J26" s="83"/>
      <c r="K26" s="54"/>
      <c r="L26" s="53"/>
      <c r="M26" s="31"/>
      <c r="N26" s="54"/>
    </row>
    <row r="27" ht="20.05" customHeight="1">
      <c r="D27" s="42">
        <f>'Camera_Lens Data'!$C28</f>
        <v>56</v>
      </c>
      <c r="E27" s="43">
        <f>IF($B$5&gt;='Camera_Lens Data'!E28,"-",('Camera_Lens Data'!E28-$B$5)/'Camera_Lens Data'!E28)</f>
        <v>0.14585947284869</v>
      </c>
      <c r="F27" t="s" s="56">
        <f>IF($C$5&gt;='Camera_Lens Data'!F28,"-",('Camera_Lens Data'!F28-$C$5)/'Camera_Lens Data'!F28)</f>
        <v>36</v>
      </c>
      <c r="G27" s="75">
        <f>IF($B$5&lt;='Camera_Lens Data'!E28,'Camera_Lens Data'!E28+($B$4-1)*(1-E27)*'Camera_Lens Data'!E28,"-")</f>
        <v>92.5615130334903</v>
      </c>
      <c r="H27" t="s" s="84">
        <f>IF($C$5&lt;='Camera_Lens Data'!F28,'Camera_Lens Data'!F28+($C$4-1)*(1-F27)*'Camera_Lens Data'!F28,"-")</f>
        <v>36</v>
      </c>
      <c r="I27" s="77">
        <f>IF(G27="-","-",'Camera_Lens Data'!$B$6*(G27/'Camera_Lens Data'!E28))</f>
        <v>27323.3224637619</v>
      </c>
      <c r="J27" t="s" s="85">
        <f>IF(H27="-","-",'Camera_Lens Data'!$B$7*(H27/'Camera_Lens Data'!F28))</f>
        <v>36</v>
      </c>
      <c r="K27" t="s" s="86">
        <f>IF(OR(E27="-",F27="-"),"-",(I27*J27)/1000000)</f>
        <v>36</v>
      </c>
      <c r="L27" t="s" s="87">
        <f>IF(OR(E27="-",F27="-"),"-",I27/J27)</f>
        <v>36</v>
      </c>
      <c r="M27" t="s" s="88">
        <f>IF(OR(E27="-",F27="-"),"-",I27/$B$7)</f>
        <v>36</v>
      </c>
      <c r="N27" t="s" s="56">
        <f>IF(OR(E27="-",F27="-"),"-",J27/$B$7)</f>
        <v>36</v>
      </c>
    </row>
    <row r="28" ht="8.35" customHeight="1">
      <c r="D28" s="52"/>
      <c r="E28" s="53"/>
      <c r="F28" s="54"/>
      <c r="G28" s="53"/>
      <c r="H28" s="82"/>
      <c r="I28" s="53"/>
      <c r="J28" s="83"/>
      <c r="K28" s="54"/>
      <c r="L28" s="53"/>
      <c r="M28" s="31"/>
      <c r="N28" s="54"/>
    </row>
    <row r="29" ht="20.05" customHeight="1">
      <c r="D29" s="42">
        <f>'Camera_Lens Data'!$C30</f>
        <v>60</v>
      </c>
      <c r="E29" s="43">
        <f>IF($B$5&gt;='Camera_Lens Data'!E30,"-",('Camera_Lens Data'!E30-$B$5)/'Camera_Lens Data'!E30)</f>
        <v>0.0857692768704667</v>
      </c>
      <c r="F29" t="s" s="56">
        <f>IF($C$5&gt;='Camera_Lens Data'!F30,"-",('Camera_Lens Data'!F30-$C$5)/'Camera_Lens Data'!F30)</f>
        <v>36</v>
      </c>
      <c r="G29" s="75">
        <f>IF($B$5&lt;='Camera_Lens Data'!E30,'Camera_Lens Data'!E30+($B$4-1)*(1-E29)*'Camera_Lens Data'!E30,"-")</f>
        <v>91.40723683913509</v>
      </c>
      <c r="H29" t="s" s="84">
        <f>IF($C$5&lt;='Camera_Lens Data'!F30,'Camera_Lens Data'!F30+($C$4-1)*(1-F29)*'Camera_Lens Data'!F30,"-")</f>
        <v>36</v>
      </c>
      <c r="I29" s="77">
        <f>IF(G29="-","-",'Camera_Lens Data'!$B$6*(G29/'Camera_Lens Data'!E30))</f>
        <v>28880.8603435175</v>
      </c>
      <c r="J29" t="s" s="85">
        <f>IF(H29="-","-",'Camera_Lens Data'!$B$7*(H29/'Camera_Lens Data'!F30))</f>
        <v>36</v>
      </c>
      <c r="K29" t="s" s="86">
        <f>IF(OR(E29="-",F29="-"),"-",(I29*J29)/1000000)</f>
        <v>36</v>
      </c>
      <c r="L29" t="s" s="87">
        <f>IF(OR(E29="-",F29="-"),"-",I29/J29)</f>
        <v>36</v>
      </c>
      <c r="M29" t="s" s="88">
        <f>IF(OR(E29="-",F29="-"),"-",I29/$B$7)</f>
        <v>36</v>
      </c>
      <c r="N29" t="s" s="56">
        <f>IF(OR(E29="-",F29="-"),"-",J29/$B$7)</f>
        <v>36</v>
      </c>
    </row>
    <row r="30" ht="8.35" customHeight="1">
      <c r="D30" s="52"/>
      <c r="E30" s="53"/>
      <c r="F30" s="54"/>
      <c r="G30" s="53"/>
      <c r="H30" s="82"/>
      <c r="I30" s="53"/>
      <c r="J30" s="83"/>
      <c r="K30" s="54"/>
      <c r="L30" s="53"/>
      <c r="M30" s="31"/>
      <c r="N30" s="54"/>
    </row>
    <row r="31" ht="20.05" customHeight="1">
      <c r="D31" s="42">
        <f>'Camera_Lens Data'!$C32</f>
        <v>100</v>
      </c>
      <c r="E31" t="s" s="55">
        <f>IF($B$5&gt;='Camera_Lens Data'!E32,"-",('Camera_Lens Data'!E32-$B$5)/'Camera_Lens Data'!E32)</f>
        <v>36</v>
      </c>
      <c r="F31" t="s" s="56">
        <f>IF($C$5&gt;='Camera_Lens Data'!F32,"-",('Camera_Lens Data'!F32-$C$5)/'Camera_Lens Data'!F32)</f>
        <v>36</v>
      </c>
      <c r="G31" t="s" s="87">
        <f>IF($B$5&lt;='Camera_Lens Data'!E32,'Camera_Lens Data'!E32+($B$4-1)*(1-E31)*'Camera_Lens Data'!E32,"-")</f>
        <v>36</v>
      </c>
      <c r="H31" t="s" s="84">
        <f>IF($C$5&lt;='Camera_Lens Data'!F32,'Camera_Lens Data'!F32+($C$4-1)*(1-F31)*'Camera_Lens Data'!F32,"-")</f>
        <v>36</v>
      </c>
      <c r="I31" t="s" s="87">
        <f>IF(G31="-","-",'Camera_Lens Data'!$B$6*(G31/'Camera_Lens Data'!E32))</f>
        <v>36</v>
      </c>
      <c r="J31" t="s" s="85">
        <f>IF(H31="-","-",'Camera_Lens Data'!$B$7*(H31/'Camera_Lens Data'!F32))</f>
        <v>36</v>
      </c>
      <c r="K31" t="s" s="86">
        <f>IF(OR(E31="-",F31="-"),"-",(I31*J31)/1000000)</f>
        <v>36</v>
      </c>
      <c r="L31" t="s" s="87">
        <f>IF(OR(E31="-",F31="-"),"-",I31/J31)</f>
        <v>36</v>
      </c>
      <c r="M31" t="s" s="88">
        <f>IF(OR(E31="-",F31="-"),"-",I31/$B$7)</f>
        <v>36</v>
      </c>
      <c r="N31" t="s" s="56">
        <f>IF(OR(E31="-",F31="-"),"-",J31/$B$7)</f>
        <v>36</v>
      </c>
    </row>
    <row r="32" ht="8.35" customHeight="1">
      <c r="D32" s="52"/>
      <c r="E32" s="53"/>
      <c r="F32" s="54"/>
      <c r="G32" s="53"/>
      <c r="H32" s="82"/>
      <c r="I32" s="53"/>
      <c r="J32" s="83"/>
      <c r="K32" s="54"/>
      <c r="L32" s="53"/>
      <c r="M32" s="31"/>
      <c r="N32" s="54"/>
    </row>
    <row r="33" ht="20.05" customHeight="1">
      <c r="D33" s="42">
        <f>'Camera_Lens Data'!$C34</f>
        <v>200</v>
      </c>
      <c r="E33" t="s" s="55">
        <f>IF($B$5&gt;='Camera_Lens Data'!E34,"-",('Camera_Lens Data'!E34-$B$5)/'Camera_Lens Data'!E34)</f>
        <v>36</v>
      </c>
      <c r="F33" t="s" s="56">
        <f>IF($C$5&gt;='Camera_Lens Data'!F34,"-",('Camera_Lens Data'!F34-$C$5)/'Camera_Lens Data'!F34)</f>
        <v>36</v>
      </c>
      <c r="G33" t="s" s="87">
        <f>IF($B$5&lt;='Camera_Lens Data'!E34,'Camera_Lens Data'!E34+($B$4-1)*(1-E33)*'Camera_Lens Data'!E34,"-")</f>
        <v>36</v>
      </c>
      <c r="H33" t="s" s="84">
        <f>IF($C$5&lt;='Camera_Lens Data'!F34,'Camera_Lens Data'!F34+($C$4-1)*(1-F33)*'Camera_Lens Data'!F34,"-")</f>
        <v>36</v>
      </c>
      <c r="I33" t="s" s="87">
        <f>IF(G33="-","-",'Camera_Lens Data'!$B$6*(G33/'Camera_Lens Data'!E34))</f>
        <v>36</v>
      </c>
      <c r="J33" t="s" s="85">
        <f>IF(H33="-","-",'Camera_Lens Data'!$B$7*(H33/'Camera_Lens Data'!F34))</f>
        <v>36</v>
      </c>
      <c r="K33" t="s" s="86">
        <f>IF(OR(E33="-",F33="-"),"-",(I33*J33)/1000000)</f>
        <v>36</v>
      </c>
      <c r="L33" t="s" s="87">
        <f>IF(OR(E33="-",F33="-"),"-",I33/J33)</f>
        <v>36</v>
      </c>
      <c r="M33" t="s" s="88">
        <f>IF(OR(E33="-",F33="-"),"-",I33/$B$7)</f>
        <v>36</v>
      </c>
      <c r="N33" t="s" s="56">
        <f>IF(OR(E33="-",F33="-"),"-",J33/$B$7)</f>
        <v>36</v>
      </c>
    </row>
    <row r="34" ht="8.35" customHeight="1">
      <c r="D34" s="52"/>
      <c r="E34" s="53"/>
      <c r="F34" s="54"/>
      <c r="G34" s="53"/>
      <c r="H34" s="82"/>
      <c r="I34" s="53"/>
      <c r="J34" s="83"/>
      <c r="K34" s="54"/>
      <c r="L34" s="53"/>
      <c r="M34" s="31"/>
      <c r="N34" s="54"/>
    </row>
    <row r="35" ht="21.35" customHeight="1">
      <c r="D35" s="42">
        <f>'Camera_Lens Data'!$C36</f>
        <v>300</v>
      </c>
      <c r="E35" t="s" s="58">
        <f>IF($B$5&gt;='Camera_Lens Data'!E36,"-",('Camera_Lens Data'!E36-$B$5)/'Camera_Lens Data'!E36)</f>
        <v>36</v>
      </c>
      <c r="F35" t="s" s="59">
        <f>IF($C$5&gt;='Camera_Lens Data'!F36,"-",('Camera_Lens Data'!F36-$C$5)/'Camera_Lens Data'!F36)</f>
        <v>36</v>
      </c>
      <c r="G35" t="s" s="58">
        <f>IF($B$5&lt;='Camera_Lens Data'!E36,'Camera_Lens Data'!E36+($B$4-1)*(1-E35)*'Camera_Lens Data'!E36,"-")</f>
        <v>36</v>
      </c>
      <c r="H35" t="s" s="89">
        <f>IF($C$5&lt;='Camera_Lens Data'!F36,'Camera_Lens Data'!F36+($C$4-1)*(1-F35)*'Camera_Lens Data'!F36,"-")</f>
        <v>36</v>
      </c>
      <c r="I35" t="s" s="58">
        <f>IF(G35="-","-",'Camera_Lens Data'!$B$6*(G35/'Camera_Lens Data'!E36))</f>
        <v>36</v>
      </c>
      <c r="J35" t="s" s="90">
        <f>IF(H35="-","-",'Camera_Lens Data'!$B$7*(H35/'Camera_Lens Data'!F36))</f>
        <v>36</v>
      </c>
      <c r="K35" t="s" s="59">
        <f>IF(OR(E35="-",F35="-"),"-",(I35*J35)/1000000)</f>
        <v>36</v>
      </c>
      <c r="L35" t="s" s="58">
        <f>IF(OR(E35="-",F35="-"),"-",I35/J35)</f>
        <v>36</v>
      </c>
      <c r="M35" t="s" s="60">
        <f>IF(OR(E35="-",F35="-"),"-",I35/$B$7)</f>
        <v>36</v>
      </c>
      <c r="N35" t="s" s="59">
        <f>IF(OR(E35="-",F35="-"),"-",J35/$B$7)</f>
        <v>36</v>
      </c>
    </row>
  </sheetData>
  <mergeCells count="8">
    <mergeCell ref="A1:C1"/>
    <mergeCell ref="A2:C2"/>
    <mergeCell ref="D9:N9"/>
    <mergeCell ref="D10:N10"/>
    <mergeCell ref="E11:F11"/>
    <mergeCell ref="G11:H11"/>
    <mergeCell ref="L11:N11"/>
    <mergeCell ref="I11:K11"/>
  </mergeCells>
  <conditionalFormatting sqref="E13:F13 E15:F15 E17:F17 E19:F19 E21:F21 E23:F23 E25:F25 E27:F27 E29:F29 E31:F31 E33:F33 E35:F35">
    <cfRule type="cellIs" dxfId="6" priority="1" operator="greaterThan" stopIfTrue="1">
      <formula>0.5</formula>
    </cfRule>
    <cfRule type="cellIs" dxfId="7" priority="2" operator="lessThan" stopIfTrue="1">
      <formula>0.15</formula>
    </cfRule>
    <cfRule type="cellIs" dxfId="8" priority="3" operator="between" stopIfTrue="1">
      <formula>0.15</formula>
      <formula>0.5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5" width="16.3516" style="91" customWidth="1"/>
    <col min="6" max="256" width="16.3516" style="91" customWidth="1"/>
  </cols>
  <sheetData>
    <row r="1" ht="27.65" customHeight="1">
      <c r="A1" t="s" s="2">
        <v>0</v>
      </c>
      <c r="B1" s="2"/>
      <c r="C1" s="2"/>
      <c r="D1" s="2"/>
      <c r="E1" s="2"/>
    </row>
    <row r="2" ht="23.2" customHeight="1">
      <c r="A2" t="s" s="92">
        <v>38</v>
      </c>
      <c r="B2" t="s" s="92">
        <v>39</v>
      </c>
      <c r="C2" t="s" s="92">
        <v>40</v>
      </c>
      <c r="D2" t="s" s="92">
        <v>41</v>
      </c>
      <c r="E2" t="s" s="92">
        <v>42</v>
      </c>
    </row>
    <row r="3" ht="38.2" customHeight="1">
      <c r="A3" t="s" s="93">
        <v>43</v>
      </c>
      <c r="B3" s="94">
        <v>53.7</v>
      </c>
      <c r="C3" s="95">
        <v>40.2</v>
      </c>
      <c r="D3" s="95">
        <v>0.65</v>
      </c>
      <c r="E3" s="96">
        <f>SQRT((B3^2+C3^2))</f>
        <v>67.08002683362611</v>
      </c>
    </row>
    <row r="4" ht="23" customHeight="1">
      <c r="A4" t="s" s="97">
        <v>44</v>
      </c>
      <c r="B4" s="98">
        <v>36</v>
      </c>
      <c r="C4" s="99">
        <v>24</v>
      </c>
      <c r="D4" s="99">
        <v>1</v>
      </c>
      <c r="E4" s="100">
        <f>SQRT((B4^2+C4^2))</f>
        <v>43.2666153055679</v>
      </c>
    </row>
    <row r="5" ht="23" customHeight="1">
      <c r="A5" t="s" s="97">
        <v>45</v>
      </c>
      <c r="B5" s="98">
        <v>27.9</v>
      </c>
      <c r="C5" s="99">
        <v>18.6</v>
      </c>
      <c r="D5" s="99">
        <v>1.3</v>
      </c>
      <c r="E5" s="100">
        <f>SQRT((B5^2+C5^2))</f>
        <v>33.5316268618151</v>
      </c>
    </row>
    <row r="6" ht="23" customHeight="1">
      <c r="A6" t="s" s="97">
        <v>46</v>
      </c>
      <c r="B6" s="98">
        <v>23.6</v>
      </c>
      <c r="C6" s="99">
        <v>15.6</v>
      </c>
      <c r="D6" s="99">
        <v>1.5</v>
      </c>
      <c r="E6" s="100">
        <f>SQRT((B6^2+C6^2))</f>
        <v>28.2899275361391</v>
      </c>
    </row>
    <row r="7" ht="23" customHeight="1">
      <c r="A7" t="s" s="97">
        <v>47</v>
      </c>
      <c r="B7" s="98">
        <v>22.2</v>
      </c>
      <c r="C7" s="99">
        <v>14.8</v>
      </c>
      <c r="D7" s="99">
        <v>1.6</v>
      </c>
      <c r="E7" s="100">
        <f>SQRT((B7^2+C7^2))</f>
        <v>26.6810794384335</v>
      </c>
    </row>
    <row r="8" ht="23" customHeight="1">
      <c r="A8" t="s" s="97">
        <v>3</v>
      </c>
      <c r="B8" s="98">
        <v>17.3</v>
      </c>
      <c r="C8" s="99">
        <v>13</v>
      </c>
      <c r="D8" s="99">
        <v>2</v>
      </c>
      <c r="E8" s="100">
        <f>SQRT((B8^2+C8^2))</f>
        <v>21.6400092421422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